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очитай мене" sheetId="1" state="visible" r:id="rId1"/>
    <sheet name="1. Налаштування" sheetId="2" state="visible" r:id="rId2"/>
    <sheet name="2. Працівники" sheetId="3" state="visible" r:id="rId3"/>
    <sheet name="3. Журнал відпусток" sheetId="4" state="visible" r:id="rId4"/>
    <sheet name="4. Огляд" sheetId="5" state="visible" r:id="rId5"/>
    <sheet name="5. Річний календар" sheetId="6" state="visible" r:id="rId6"/>
    <sheet name="Свята" sheetId="7" state="visible" r:id="rId7"/>
  </sheets>
  <definedNames>
    <definedName name="Svyata">'Свята'!$A$5:$A$40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\.mm\.yyyy"/>
    <numFmt numFmtId="165" formatCode="0.0;\-0.0;\-"/>
    <numFmt numFmtId="166" formatCode="0;;"/>
  </numFmts>
  <fonts count="10">
    <font>
      <name val="Calibri"/>
      <family val="2"/>
      <color theme="1"/>
      <sz val="11"/>
      <scheme val="minor"/>
    </font>
    <font>
      <name val="Calibri"/>
      <b val="1"/>
      <color rgb="FF0F172A"/>
      <sz val="16"/>
    </font>
    <font>
      <name val="Calibri"/>
      <color rgb="FF64748B"/>
      <sz val="10"/>
    </font>
    <font>
      <name val="Calibri"/>
      <b val="1"/>
      <color rgb="FF0F172A"/>
      <sz val="11"/>
    </font>
    <font>
      <name val="Calibri"/>
      <color rgb="FF334155"/>
      <sz val="11"/>
    </font>
    <font>
      <name val="Calibri"/>
      <color rgb="FF0F172A"/>
      <sz val="10.5"/>
    </font>
    <font>
      <name val="Calibri"/>
      <b val="1"/>
      <color rgb="FF0F172A"/>
      <sz val="10.5"/>
    </font>
    <font>
      <name val="Calibri"/>
      <b val="1"/>
      <color rgb="FFFFFFFF"/>
      <sz val="10"/>
    </font>
    <font>
      <color rgb="FF94A3B8"/>
      <sz val="9"/>
    </font>
    <font>
      <color rgb="FF0F172A"/>
      <sz val="9"/>
    </font>
  </fonts>
  <fills count="5">
    <fill>
      <patternFill/>
    </fill>
    <fill>
      <patternFill patternType="gray125"/>
    </fill>
    <fill>
      <patternFill patternType="solid">
        <fgColor rgb="FFFFF9C4"/>
      </patternFill>
    </fill>
    <fill>
      <patternFill patternType="solid">
        <fgColor rgb="FFEEF2FF"/>
      </patternFill>
    </fill>
    <fill>
      <patternFill patternType="solid">
        <fgColor rgb="FF3B5B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 vertical="top" wrapText="1"/>
    </xf>
    <xf numFmtId="0" fontId="4" fillId="0" borderId="0" applyAlignment="1" pivotButton="0" quotePrefix="0" xfId="0">
      <alignment horizontal="left" vertical="top" wrapText="1"/>
    </xf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horizontal="left" vertical="center"/>
    </xf>
    <xf numFmtId="164" fontId="5" fillId="2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left" vertical="center"/>
    </xf>
    <xf numFmtId="0" fontId="6" fillId="3" borderId="0" applyAlignment="1" pivotButton="0" quotePrefix="0" xfId="0">
      <alignment horizontal="left" vertical="center"/>
    </xf>
    <xf numFmtId="0" fontId="7" fillId="4" borderId="0" applyAlignment="1" pivotButton="0" quotePrefix="0" xfId="0">
      <alignment horizontal="center" vertical="center" wrapText="1"/>
    </xf>
    <xf numFmtId="164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165" fontId="6" fillId="3" borderId="0" applyAlignment="1" pivotButton="0" quotePrefix="0" xfId="0">
      <alignment horizontal="center" vertical="center"/>
    </xf>
    <xf numFmtId="0" fontId="6" fillId="0" borderId="0" pivotButton="0" quotePrefix="0" xfId="0"/>
    <xf numFmtId="0" fontId="7" fillId="4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center" vertical="center"/>
    </xf>
    <xf numFmtId="166" fontId="9" fillId="0" borderId="0" applyAlignment="1" pivotButton="0" quotePrefix="0" xfId="0">
      <alignment horizontal="center" vertical="center"/>
    </xf>
    <xf numFmtId="0" fontId="7" fillId="4" borderId="0" applyAlignment="1" pivotButton="0" quotePrefix="0" xfId="0">
      <alignment horizontal="left" vertical="center"/>
    </xf>
    <xf numFmtId="164" fontId="4" fillId="0" borderId="0" applyAlignment="1" pivotButton="0" quotePrefix="0" xfId="0">
      <alignment horizontal="left" vertical="center"/>
    </xf>
    <xf numFmtId="164" fontId="5" fillId="2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left" vertical="center"/>
    </xf>
    <xf numFmtId="164" fontId="5" fillId="2" borderId="0" applyAlignment="1" pivotButton="0" quotePrefix="0" xfId="0">
      <alignment horizontal="center" vertical="center"/>
    </xf>
    <xf numFmtId="165" fontId="6" fillId="3" borderId="0" applyAlignment="1" pivotButton="0" quotePrefix="0" xfId="0">
      <alignment horizontal="center" vertical="center"/>
    </xf>
    <xf numFmtId="166" fontId="9" fillId="0" borderId="0" applyAlignment="1" pivotButton="0" quotePrefix="0" xfId="0">
      <alignment horizontal="center" vertical="center"/>
    </xf>
    <xf numFmtId="164" fontId="4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2">
    <dxf>
      <font>
        <b val="1"/>
        <color rgb="FF991B1B"/>
      </font>
      <fill>
        <patternFill patternType="solid">
          <fgColor rgb="FFFEE2E2"/>
        </patternFill>
      </fill>
    </dxf>
    <dxf>
      <fill>
        <patternFill patternType="solid">
          <fgColor rgb="FFEEF2F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/>
    <row r="2">
      <c r="B2" s="1" t="inlineStr">
        <is>
          <t>Book Time Off · Облік відпусток</t>
        </is>
      </c>
    </row>
    <row r="3">
      <c r="B3" s="2" t="inlineStr">
        <is>
          <t>Безкоштовний шаблон · Облік відпусток для українських команд · Працює в Excel і Google Таблицях</t>
        </is>
      </c>
    </row>
    <row r="4"/>
    <row r="5">
      <c r="B5" s="3" t="inlineStr">
        <is>
          <t>ДЛЯ ЧОГО ЦЕЙ ШАБЛОН</t>
        </is>
      </c>
    </row>
    <row r="6">
      <c r="B6" s="4" t="inlineStr">
        <is>
          <t>Простий облік відпусток для невеликих українських команд, побудований на формулах. Рахує дні відпустки в календарних днях (вихідні враховуються, святкові дні ні), веде норму, використані та залишкові дні кожного працівника й показує весь рік на одному календарі.</t>
        </is>
      </c>
    </row>
    <row r="7"/>
    <row r="8">
      <c r="B8" s="3" t="inlineStr">
        <is>
          <t>ЯК ДІЯТИ · КРОК ЗА КРОКОМ</t>
        </is>
      </c>
    </row>
    <row r="9">
      <c r="B9" s="3" t="inlineStr">
        <is>
          <t>1. Налаштування</t>
        </is>
      </c>
    </row>
    <row r="10">
      <c r="B10" s="4" t="inlineStr">
        <is>
          <t>Введіть назву компанії, початок року відпустки та норму щорічної відпустки. У жовтих клітинках ваші дані, змінюйте їх. У білих клітинках формули, їх не чіпайте.</t>
        </is>
      </c>
    </row>
    <row r="11"/>
    <row r="12">
      <c r="B12" s="3" t="inlineStr">
        <is>
          <t>2. Працівники</t>
        </is>
      </c>
    </row>
    <row r="13">
      <c r="B13" s="4" t="inlineStr">
        <is>
          <t>Додайте кожного члена команди: ім’я, дату початку роботи, річну норму (календарних днів) і, за потреби, перенесені з минулого року дні. Стовпець «Норма цього року» автоматично зменшується для тих, хто прийшов або звільняється всередині року.</t>
        </is>
      </c>
    </row>
    <row r="14"/>
    <row r="15">
      <c r="B15" s="3" t="inlineStr">
        <is>
          <t>3. Журнал відпусток</t>
        </is>
      </c>
    </row>
    <row r="16">
      <c r="B16" s="4" t="inlineStr">
        <is>
          <t>Запишіть кожну відпустку: оберіть працівника, оберіть тип відпустки та введіть дати початку і кінця. Стовпець «Дні» сам рахує календарні дні й вилучає святкові.</t>
        </is>
      </c>
    </row>
    <row r="17"/>
    <row r="18">
      <c r="B18" s="3" t="inlineStr">
        <is>
          <t>4. Огляд</t>
        </is>
      </c>
    </row>
    <row r="19">
      <c r="B19" s="4" t="inlineStr">
        <is>
          <t>Підсумок за працівниками: норма, використано (затверджено), заброньовано (очікує), залишок. Якщо залишок падає нижче нуля, клітинка стає червоною.</t>
        </is>
      </c>
    </row>
    <row r="20"/>
    <row r="21">
      <c r="B21" s="3" t="inlineStr">
        <is>
          <t>5. Річний календар</t>
        </is>
      </c>
    </row>
    <row r="22">
      <c r="B22" s="4" t="inlineStr">
        <is>
          <t>Весь рік на одному екрані. У рядках працівники, у стовпцях тижні року. Клітинка стає синьою, якщо на цьому тижні записана відпустка.</t>
        </is>
      </c>
    </row>
    <row r="23"/>
    <row r="24">
      <c r="B24" s="3" t="inlineStr">
        <is>
          <t>Свята</t>
        </is>
      </c>
    </row>
    <row r="25">
      <c r="B25" s="4" t="inlineStr">
        <is>
          <t>Довідкові дані. Українські святкові дні мирного часу на 2026 і 2027 роки вже внесені й не рахуються як дні відпустки. Увага: під час воєнного стану дію статті 73 КЗпП зупинено, тож зараз ці дні можуть не діяти. Перевірте перед використанням.</t>
        </is>
      </c>
    </row>
    <row r="26"/>
    <row r="27">
      <c r="B27" s="3" t="inlineStr">
        <is>
          <t>ВИКОРИСТАННЯ В GOOGLE ТАБЛИЦЯХ</t>
        </is>
      </c>
    </row>
    <row r="28">
      <c r="B28" s="4" t="inlineStr">
        <is>
          <t>Завантажте .xlsx, зайдіть на drive.google.com, завантажте файл і відкрийте його в Google Таблицях. Формули, випадні списки та кольори збережуться.</t>
        </is>
      </c>
    </row>
    <row r="29"/>
    <row r="30">
      <c r="B30" s="3" t="inlineStr">
        <is>
          <t>ВАЖЛИВО · КАЛЕНДАРНІ ДНІ, А НЕ РОБОЧІ</t>
        </is>
      </c>
    </row>
    <row r="31">
      <c r="B31" s="4" t="inlineStr">
        <is>
          <t>Основна щорічна відпустка в Україні становить 24 календарні дні на рік (Закон «Про відпустки», ст. 6). Це календарні дні разом з вихідними. Святкові дні всередині відпустки не рахуються, вихідні рахуються. Перевірено в липні 2026 року.</t>
        </is>
      </c>
    </row>
    <row r="32"/>
    <row r="33">
      <c r="B33" s="3" t="inlineStr">
        <is>
          <t>ПРАВОВЕ ЗАСТЕРЕЖЕННЯ</t>
        </is>
      </c>
    </row>
    <row r="34">
      <c r="B34" s="4" t="inlineStr">
        <is>
          <t>Цей шаблон не є юридичною консультацією. У разі сумнівів звіртеся із Законом «Про відпустки» (zakon.rada.gov.ua) або порадьтеся з фахівцем. Під час воєнного стану правила відпусток і святкових днів змінені (Закон 2136-IX), тож перевірте чинний стан. Шаблон надається як є, без гарантій.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40" customWidth="1" min="2" max="2"/>
    <col width="28" customWidth="1" min="3" max="3"/>
    <col width="72" customWidth="1" min="4" max="4"/>
  </cols>
  <sheetData>
    <row r="1"/>
    <row r="2">
      <c r="B2" s="5" t="inlineStr">
        <is>
          <t>Налаштування</t>
        </is>
      </c>
    </row>
    <row r="3">
      <c r="B3" s="6" t="inlineStr">
        <is>
          <t>Жовті клітинки = дані (змінюйте). Сині клітинки = обчислені.</t>
        </is>
      </c>
    </row>
    <row r="4"/>
    <row r="5">
      <c r="B5" s="7" t="inlineStr">
        <is>
          <t>Компанія</t>
        </is>
      </c>
    </row>
    <row r="6">
      <c r="B6" s="8" t="inlineStr">
        <is>
          <t>Назва компанії</t>
        </is>
      </c>
      <c r="C6" s="9" t="inlineStr">
        <is>
          <t>ТОВ «Приклад»</t>
        </is>
      </c>
      <c r="D6" s="2" t="inlineStr">
        <is>
          <t>Замініть на назву своєї компанії.</t>
        </is>
      </c>
    </row>
    <row r="7"/>
    <row r="8">
      <c r="B8" s="7" t="inlineStr">
        <is>
          <t>Рік відпустки</t>
        </is>
      </c>
    </row>
    <row r="9">
      <c r="B9" s="8" t="inlineStr">
        <is>
          <t>Початок року відпустки</t>
        </is>
      </c>
      <c r="C9" s="24" t="n">
        <v>46023</v>
      </c>
      <c r="D9" s="2" t="inlineStr">
        <is>
          <t>За законом норма рахується за робочий рік від дати початку роботи. Для планування команди зручно взяти фіксований період, найпростіше календарний рік.</t>
        </is>
      </c>
    </row>
    <row r="10">
      <c r="B10" s="8" t="inlineStr">
        <is>
          <t>Кінець року відпустки</t>
        </is>
      </c>
      <c r="C10" s="25">
        <f>EDATE(C9,12)-1</f>
        <v/>
      </c>
      <c r="D10" s="2" t="inlineStr">
        <is>
          <t>Обчислюється сам: 12 місяців від початку мінус один день.</t>
        </is>
      </c>
    </row>
    <row r="11"/>
    <row r="12">
      <c r="B12" s="7" t="inlineStr">
        <is>
          <t>Святкові дні</t>
        </is>
      </c>
    </row>
    <row r="13">
      <c r="B13" s="8" t="inlineStr">
        <is>
          <t>Список святкових днів</t>
        </is>
      </c>
      <c r="C13" s="12" t="inlineStr">
        <is>
          <t>Україна (мирний час)</t>
        </is>
      </c>
      <c r="D13" s="2" t="inlineStr">
        <is>
          <t>11 святкових днів мирного часу на 2026 і 2027 роки внесено на аркуші Свята. Увага: під час воєнного стану дію ст. 73 КЗпП зупинено.</t>
        </is>
      </c>
    </row>
    <row r="14"/>
    <row r="15">
      <c r="B15" s="7" t="inlineStr">
        <is>
          <t>Норма щорічної відпустки</t>
        </is>
      </c>
    </row>
    <row r="16">
      <c r="B16" s="8" t="inlineStr">
        <is>
          <t>Норма щорічної відпустки (календарних днів)</t>
        </is>
      </c>
      <c r="C16" s="9" t="n">
        <v>24</v>
      </c>
      <c r="D16" s="2" t="inlineStr">
        <is>
          <t>Календарних днів на працівника з повною зайнятістю на рік. За законом щонайменше 24 (ст. 6). Неповнолітнім 31; для осіб з інвалідністю від 26 до 30.</t>
        </is>
      </c>
    </row>
    <row r="17">
      <c r="B17" s="8" t="inlineStr">
        <is>
          <t>Чи рахувати святкові дні як дні відпустки?</t>
        </is>
      </c>
      <c r="C17" s="9" t="inlineStr">
        <is>
          <t>Ні</t>
        </is>
      </c>
      <c r="D17" s="2" t="inlineStr">
        <is>
          <t>Залиште «Ні». Тоді святкові дні всередині відпустки автоматично вилучаються з підрахунку (як вимагає закон).</t>
        </is>
      </c>
    </row>
    <row r="18"/>
    <row r="19">
      <c r="B19" s="7" t="inlineStr">
        <is>
          <t>Порада:</t>
        </is>
      </c>
      <c r="C19" s="4" t="inlineStr">
        <is>
          <t>Аркуш Свята сам переноситься в усі підрахунки днів.</t>
        </is>
      </c>
    </row>
  </sheetData>
  <dataValidations count="1">
    <dataValidation sqref="C17" showDropDown="0" showInputMessage="0" showErrorMessage="0" allowBlank="0" type="list">
      <formula1>"Так,Ні"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36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8" customWidth="1" min="4" max="4"/>
    <col width="16" customWidth="1" min="5" max="5"/>
    <col width="16" customWidth="1" min="6" max="6"/>
    <col width="12" customWidth="1" min="7" max="7"/>
    <col width="13" customWidth="1" min="8" max="8"/>
    <col width="12" customWidth="1" min="9" max="9"/>
  </cols>
  <sheetData>
    <row r="1">
      <c r="A1" s="5" t="inlineStr">
        <is>
          <t>Працівники</t>
        </is>
      </c>
    </row>
    <row r="2">
      <c r="A2" s="6" t="inlineStr">
        <is>
          <t>Один рядок на працівника. У жовтих клітинках дані. Сині обчислюються самі. Формули не видаляйте.</t>
        </is>
      </c>
    </row>
    <row r="3"/>
    <row r="4">
      <c r="A4" s="13" t="inlineStr">
        <is>
          <t>Ім’я</t>
        </is>
      </c>
      <c r="B4" s="13" t="inlineStr">
        <is>
          <t>Початок роботи</t>
        </is>
      </c>
      <c r="C4" s="13" t="inlineStr">
        <is>
          <t>Звільнення</t>
        </is>
      </c>
      <c r="D4" s="13" t="inlineStr">
        <is>
          <t>Норма (кал. днів)</t>
        </is>
      </c>
      <c r="E4" s="13" t="inlineStr">
        <is>
          <t>Перенесено</t>
        </is>
      </c>
      <c r="F4" s="13" t="inlineStr">
        <is>
          <t>Норма цього року</t>
        </is>
      </c>
      <c r="G4" s="13" t="inlineStr">
        <is>
          <t>Використано</t>
        </is>
      </c>
      <c r="H4" s="13" t="inlineStr">
        <is>
          <t>Заброньовано</t>
        </is>
      </c>
      <c r="I4" s="13" t="inlineStr">
        <is>
          <t>Залишок</t>
        </is>
      </c>
    </row>
    <row r="5">
      <c r="A5" s="9" t="inlineStr">
        <is>
          <t>Оксана Коваленко</t>
        </is>
      </c>
      <c r="B5" s="26" t="n">
        <v>44634</v>
      </c>
      <c r="C5" s="26" t="n"/>
      <c r="D5" s="15" t="n">
        <v>24</v>
      </c>
      <c r="E5" s="15" t="n">
        <v>3</v>
      </c>
      <c r="F5" s="27">
        <f>IF($A5="","",ROUND($D5*MAX(0,MIN('1. Налаштування'!$C$10,IF($C5="",'1. Налаштування'!$C$10,$C5))-MAX('1. Налаштування'!$C$9,$B5)+1)/('1. Налаштування'!$C$10-'1. Налаштування'!$C$9+1),1)+IF(AND($A5&lt;&gt;"",$B5&lt;='1. Налаштування'!$C$9),$E5,0))</f>
        <v/>
      </c>
      <c r="G5" s="27">
        <f>IF($A5="","",SUMIFS('3. Журнал відпусток'!$E:$E,'3. Журнал відпусток'!$A:$A,$A5,'3.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5" s="27">
        <f>IF($A5="","",SUMIFS('3. Журнал відпусток'!$E:$E,'3. Журнал відпусток'!$A:$A,$A5,'3.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5" s="27">
        <f>IF($A5="","",$F5-$G5-$H5)</f>
        <v/>
      </c>
    </row>
    <row r="6">
      <c r="A6" s="9" t="inlineStr">
        <is>
          <t>Микола Ткаченко</t>
        </is>
      </c>
      <c r="B6" s="26" t="n">
        <v>45444</v>
      </c>
      <c r="C6" s="26" t="n"/>
      <c r="D6" s="15" t="n">
        <v>24</v>
      </c>
      <c r="E6" s="15" t="n">
        <v>0</v>
      </c>
      <c r="F6" s="27">
        <f>IF($A6="","",ROUND($D6*MAX(0,MIN('1. Налаштування'!$C$10,IF($C6="",'1. Налаштування'!$C$10,$C6))-MAX('1. Налаштування'!$C$9,$B6)+1)/('1. Налаштування'!$C$10-'1. Налаштування'!$C$9+1),1)+IF(AND($A6&lt;&gt;"",$B6&lt;='1. Налаштування'!$C$9),$E6,0))</f>
        <v/>
      </c>
      <c r="G6" s="27">
        <f>IF($A6="","",SUMIFS('3. Журнал відпусток'!$E:$E,'3. Журнал відпусток'!$A:$A,$A6,'3.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6" s="27">
        <f>IF($A6="","",SUMIFS('3. Журнал відпусток'!$E:$E,'3. Журнал відпусток'!$A:$A,$A6,'3.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6" s="27">
        <f>IF($A6="","",$F6-$G6-$H6)</f>
        <v/>
      </c>
    </row>
    <row r="7">
      <c r="A7" s="9" t="inlineStr">
        <is>
          <t>Ірина Шевченко</t>
        </is>
      </c>
      <c r="B7" s="26" t="n">
        <v>46068</v>
      </c>
      <c r="C7" s="26" t="n"/>
      <c r="D7" s="15" t="n">
        <v>24</v>
      </c>
      <c r="E7" s="15" t="n">
        <v>0</v>
      </c>
      <c r="F7" s="27">
        <f>IF($A7="","",ROUND($D7*MAX(0,MIN('1. Налаштування'!$C$10,IF($C7="",'1. Налаштування'!$C$10,$C7))-MAX('1. Налаштування'!$C$9,$B7)+1)/('1. Налаштування'!$C$10-'1. Налаштування'!$C$9+1),1)+IF(AND($A7&lt;&gt;"",$B7&lt;='1. Налаштування'!$C$9),$E7,0))</f>
        <v/>
      </c>
      <c r="G7" s="27">
        <f>IF($A7="","",SUMIFS('3. Журнал відпусток'!$E:$E,'3. Журнал відпусток'!$A:$A,$A7,'3.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7" s="27">
        <f>IF($A7="","",SUMIFS('3. Журнал відпусток'!$E:$E,'3. Журнал відпусток'!$A:$A,$A7,'3.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7" s="27">
        <f>IF($A7="","",$F7-$G7-$H7)</f>
        <v/>
      </c>
    </row>
    <row r="8">
      <c r="A8" s="9" t="inlineStr">
        <is>
          <t>Андрій Бондаренко</t>
        </is>
      </c>
      <c r="B8" s="26" t="n">
        <v>44417</v>
      </c>
      <c r="C8" s="26" t="n"/>
      <c r="D8" s="15" t="n">
        <v>24</v>
      </c>
      <c r="E8" s="15" t="n">
        <v>1</v>
      </c>
      <c r="F8" s="27">
        <f>IF($A8="","",ROUND($D8*MAX(0,MIN('1. Налаштування'!$C$10,IF($C8="",'1. Налаштування'!$C$10,$C8))-MAX('1. Налаштування'!$C$9,$B8)+1)/('1. Налаштування'!$C$10-'1. Налаштування'!$C$9+1),1)+IF(AND($A8&lt;&gt;"",$B8&lt;='1. Налаштування'!$C$9),$E8,0))</f>
        <v/>
      </c>
      <c r="G8" s="27">
        <f>IF($A8="","",SUMIFS('3. Журнал відпусток'!$E:$E,'3. Журнал відпусток'!$A:$A,$A8,'3.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8" s="27">
        <f>IF($A8="","",SUMIFS('3. Журнал відпусток'!$E:$E,'3. Журнал відпусток'!$A:$A,$A8,'3.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8" s="27">
        <f>IF($A8="","",$F8-$G8-$H8)</f>
        <v/>
      </c>
    </row>
    <row r="9">
      <c r="A9" s="9" t="inlineStr">
        <is>
          <t>Леся Мельник</t>
        </is>
      </c>
      <c r="B9" s="26" t="n">
        <v>43836</v>
      </c>
      <c r="C9" s="26" t="n">
        <v>46295</v>
      </c>
      <c r="D9" s="15" t="n">
        <v>24</v>
      </c>
      <c r="E9" s="15" t="n">
        <v>0</v>
      </c>
      <c r="F9" s="27">
        <f>IF($A9="","",ROUND($D9*MAX(0,MIN('1. Налаштування'!$C$10,IF($C9="",'1. Налаштування'!$C$10,$C9))-MAX('1. Налаштування'!$C$9,$B9)+1)/('1. Налаштування'!$C$10-'1. Налаштування'!$C$9+1),1)+IF(AND($A9&lt;&gt;"",$B9&lt;='1. Налаштування'!$C$9),$E9,0))</f>
        <v/>
      </c>
      <c r="G9" s="27">
        <f>IF($A9="","",SUMIFS('3. Журнал відпусток'!$E:$E,'3. Журнал відпусток'!$A:$A,$A9,'3.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9" s="27">
        <f>IF($A9="","",SUMIFS('3. Журнал відпусток'!$E:$E,'3. Журнал відпусток'!$A:$A,$A9,'3.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9" s="27">
        <f>IF($A9="","",$F9-$G9-$H9)</f>
        <v/>
      </c>
    </row>
    <row r="10">
      <c r="B10" s="26" t="n"/>
      <c r="C10" s="26" t="n"/>
      <c r="D10" s="15" t="n"/>
      <c r="E10" s="15" t="n"/>
      <c r="F10" s="27">
        <f>IF($A10="","",ROUND($D10*MAX(0,MIN('1. Налаштування'!$C$10,IF($C10="",'1. Налаштування'!$C$10,$C10))-MAX('1. Налаштування'!$C$9,$B10)+1)/('1. Налаштування'!$C$10-'1. Налаштування'!$C$9+1),1)+IF(AND($A10&lt;&gt;"",$B10&lt;='1. Налаштування'!$C$9),$E10,0))</f>
        <v/>
      </c>
      <c r="G10" s="27">
        <f>IF($A10="","",SUMIFS('3. Журнал відпусток'!$E:$E,'3. Журнал відпусток'!$A:$A,$A10,'3.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10" s="27">
        <f>IF($A10="","",SUMIFS('3. Журнал відпусток'!$E:$E,'3. Журнал відпусток'!$A:$A,$A10,'3.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10" s="27">
        <f>IF($A10="","",$F10-$G10-$H10)</f>
        <v/>
      </c>
    </row>
    <row r="11">
      <c r="B11" s="26" t="n"/>
      <c r="C11" s="26" t="n"/>
      <c r="D11" s="15" t="n"/>
      <c r="E11" s="15" t="n"/>
      <c r="F11" s="27">
        <f>IF($A11="","",ROUND($D11*MAX(0,MIN('1. Налаштування'!$C$10,IF($C11="",'1. Налаштування'!$C$10,$C11))-MAX('1. Налаштування'!$C$9,$B11)+1)/('1. Налаштування'!$C$10-'1. Налаштування'!$C$9+1),1)+IF(AND($A11&lt;&gt;"",$B11&lt;='1. Налаштування'!$C$9),$E11,0))</f>
        <v/>
      </c>
      <c r="G11" s="27">
        <f>IF($A11="","",SUMIFS('3. Журнал відпусток'!$E:$E,'3. Журнал відпусток'!$A:$A,$A11,'3.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11" s="27">
        <f>IF($A11="","",SUMIFS('3. Журнал відпусток'!$E:$E,'3. Журнал відпусток'!$A:$A,$A11,'3.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11" s="27">
        <f>IF($A11="","",$F11-$G11-$H11)</f>
        <v/>
      </c>
    </row>
    <row r="12">
      <c r="B12" s="26" t="n"/>
      <c r="C12" s="26" t="n"/>
      <c r="D12" s="15" t="n"/>
      <c r="E12" s="15" t="n"/>
      <c r="F12" s="27">
        <f>IF($A12="","",ROUND($D12*MAX(0,MIN('1. Налаштування'!$C$10,IF($C12="",'1. Налаштування'!$C$10,$C12))-MAX('1. Налаштування'!$C$9,$B12)+1)/('1. Налаштування'!$C$10-'1. Налаштування'!$C$9+1),1)+IF(AND($A12&lt;&gt;"",$B12&lt;='1. Налаштування'!$C$9),$E12,0))</f>
        <v/>
      </c>
      <c r="G12" s="27">
        <f>IF($A12="","",SUMIFS('3. Журнал відпусток'!$E:$E,'3. Журнал відпусток'!$A:$A,$A12,'3.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12" s="27">
        <f>IF($A12="","",SUMIFS('3. Журнал відпусток'!$E:$E,'3. Журнал відпусток'!$A:$A,$A12,'3.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12" s="27">
        <f>IF($A12="","",$F12-$G12-$H12)</f>
        <v/>
      </c>
    </row>
    <row r="13">
      <c r="B13" s="26" t="n"/>
      <c r="C13" s="26" t="n"/>
      <c r="D13" s="15" t="n"/>
      <c r="E13" s="15" t="n"/>
      <c r="F13" s="27">
        <f>IF($A13="","",ROUND($D13*MAX(0,MIN('1. Налаштування'!$C$10,IF($C13="",'1. Налаштування'!$C$10,$C13))-MAX('1. Налаштування'!$C$9,$B13)+1)/('1. Налаштування'!$C$10-'1. Налаштування'!$C$9+1),1)+IF(AND($A13&lt;&gt;"",$B13&lt;='1. Налаштування'!$C$9),$E13,0))</f>
        <v/>
      </c>
      <c r="G13" s="27">
        <f>IF($A13="","",SUMIFS('3. Журнал відпусток'!$E:$E,'3. Журнал відпусток'!$A:$A,$A13,'3.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13" s="27">
        <f>IF($A13="","",SUMIFS('3. Журнал відпусток'!$E:$E,'3. Журнал відпусток'!$A:$A,$A13,'3.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13" s="27">
        <f>IF($A13="","",$F13-$G13-$H13)</f>
        <v/>
      </c>
    </row>
    <row r="14">
      <c r="B14" s="26" t="n"/>
      <c r="C14" s="26" t="n"/>
      <c r="D14" s="15" t="n"/>
      <c r="E14" s="15" t="n"/>
      <c r="F14" s="27">
        <f>IF($A14="","",ROUND($D14*MAX(0,MIN('1. Налаштування'!$C$10,IF($C14="",'1. Налаштування'!$C$10,$C14))-MAX('1. Налаштування'!$C$9,$B14)+1)/('1. Налаштування'!$C$10-'1. Налаштування'!$C$9+1),1)+IF(AND($A14&lt;&gt;"",$B14&lt;='1. Налаштування'!$C$9),$E14,0))</f>
        <v/>
      </c>
      <c r="G14" s="27">
        <f>IF($A14="","",SUMIFS('3. Журнал відпусток'!$E:$E,'3. Журнал відпусток'!$A:$A,$A14,'3.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14" s="27">
        <f>IF($A14="","",SUMIFS('3. Журнал відпусток'!$E:$E,'3. Журнал відпусток'!$A:$A,$A14,'3.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14" s="27">
        <f>IF($A14="","",$F14-$G14-$H14)</f>
        <v/>
      </c>
    </row>
    <row r="15">
      <c r="B15" s="26" t="n"/>
      <c r="C15" s="26" t="n"/>
      <c r="D15" s="15" t="n"/>
      <c r="E15" s="15" t="n"/>
      <c r="F15" s="27">
        <f>IF($A15="","",ROUND($D15*MAX(0,MIN('1. Налаштування'!$C$10,IF($C15="",'1. Налаштування'!$C$10,$C15))-MAX('1. Налаштування'!$C$9,$B15)+1)/('1. Налаштування'!$C$10-'1. Налаштування'!$C$9+1),1)+IF(AND($A15&lt;&gt;"",$B15&lt;='1. Налаштування'!$C$9),$E15,0))</f>
        <v/>
      </c>
      <c r="G15" s="27">
        <f>IF($A15="","",SUMIFS('3. Журнал відпусток'!$E:$E,'3. Журнал відпусток'!$A:$A,$A15,'3.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15" s="27">
        <f>IF($A15="","",SUMIFS('3. Журнал відпусток'!$E:$E,'3. Журнал відпусток'!$A:$A,$A15,'3.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15" s="27">
        <f>IF($A15="","",$F15-$G15-$H15)</f>
        <v/>
      </c>
    </row>
    <row r="16">
      <c r="B16" s="26" t="n"/>
      <c r="C16" s="26" t="n"/>
      <c r="D16" s="15" t="n"/>
      <c r="E16" s="15" t="n"/>
      <c r="F16" s="27">
        <f>IF($A16="","",ROUND($D16*MAX(0,MIN('1. Налаштування'!$C$10,IF($C16="",'1. Налаштування'!$C$10,$C16))-MAX('1. Налаштування'!$C$9,$B16)+1)/('1. Налаштування'!$C$10-'1. Налаштування'!$C$9+1),1)+IF(AND($A16&lt;&gt;"",$B16&lt;='1. Налаштування'!$C$9),$E16,0))</f>
        <v/>
      </c>
      <c r="G16" s="27">
        <f>IF($A16="","",SUMIFS('3. Журнал відпусток'!$E:$E,'3. Журнал відпусток'!$A:$A,$A16,'3.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16" s="27">
        <f>IF($A16="","",SUMIFS('3. Журнал відпусток'!$E:$E,'3. Журнал відпусток'!$A:$A,$A16,'3.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16" s="27">
        <f>IF($A16="","",$F16-$G16-$H16)</f>
        <v/>
      </c>
    </row>
    <row r="17">
      <c r="B17" s="26" t="n"/>
      <c r="C17" s="26" t="n"/>
      <c r="D17" s="15" t="n"/>
      <c r="E17" s="15" t="n"/>
      <c r="F17" s="27">
        <f>IF($A17="","",ROUND($D17*MAX(0,MIN('1. Налаштування'!$C$10,IF($C17="",'1. Налаштування'!$C$10,$C17))-MAX('1. Налаштування'!$C$9,$B17)+1)/('1. Налаштування'!$C$10-'1. Налаштування'!$C$9+1),1)+IF(AND($A17&lt;&gt;"",$B17&lt;='1. Налаштування'!$C$9),$E17,0))</f>
        <v/>
      </c>
      <c r="G17" s="27">
        <f>IF($A17="","",SUMIFS('3. Журнал відпусток'!$E:$E,'3. Журнал відпусток'!$A:$A,$A17,'3.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17" s="27">
        <f>IF($A17="","",SUMIFS('3. Журнал відпусток'!$E:$E,'3. Журнал відпусток'!$A:$A,$A17,'3.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17" s="27">
        <f>IF($A17="","",$F17-$G17-$H17)</f>
        <v/>
      </c>
    </row>
    <row r="18">
      <c r="B18" s="26" t="n"/>
      <c r="C18" s="26" t="n"/>
      <c r="D18" s="15" t="n"/>
      <c r="E18" s="15" t="n"/>
      <c r="F18" s="27">
        <f>IF($A18="","",ROUND($D18*MAX(0,MIN('1. Налаштування'!$C$10,IF($C18="",'1. Налаштування'!$C$10,$C18))-MAX('1. Налаштування'!$C$9,$B18)+1)/('1. Налаштування'!$C$10-'1. Налаштування'!$C$9+1),1)+IF(AND($A18&lt;&gt;"",$B18&lt;='1. Налаштування'!$C$9),$E18,0))</f>
        <v/>
      </c>
      <c r="G18" s="27">
        <f>IF($A18="","",SUMIFS('3. Журнал відпусток'!$E:$E,'3. Журнал відпусток'!$A:$A,$A18,'3.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18" s="27">
        <f>IF($A18="","",SUMIFS('3. Журнал відпусток'!$E:$E,'3. Журнал відпусток'!$A:$A,$A18,'3.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18" s="27">
        <f>IF($A18="","",$F18-$G18-$H18)</f>
        <v/>
      </c>
    </row>
    <row r="19">
      <c r="B19" s="26" t="n"/>
      <c r="C19" s="26" t="n"/>
      <c r="D19" s="15" t="n"/>
      <c r="E19" s="15" t="n"/>
      <c r="F19" s="27">
        <f>IF($A19="","",ROUND($D19*MAX(0,MIN('1. Налаштування'!$C$10,IF($C19="",'1. Налаштування'!$C$10,$C19))-MAX('1. Налаштування'!$C$9,$B19)+1)/('1. Налаштування'!$C$10-'1. Налаштування'!$C$9+1),1)+IF(AND($A19&lt;&gt;"",$B19&lt;='1. Налаштування'!$C$9),$E19,0))</f>
        <v/>
      </c>
      <c r="G19" s="27">
        <f>IF($A19="","",SUMIFS('3. Журнал відпусток'!$E:$E,'3. Журнал відпусток'!$A:$A,$A19,'3.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19" s="27">
        <f>IF($A19="","",SUMIFS('3. Журнал відпусток'!$E:$E,'3. Журнал відпусток'!$A:$A,$A19,'3.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19" s="27">
        <f>IF($A19="","",$F19-$G19-$H19)</f>
        <v/>
      </c>
    </row>
    <row r="20">
      <c r="B20" s="26" t="n"/>
      <c r="C20" s="26" t="n"/>
      <c r="D20" s="15" t="n"/>
      <c r="E20" s="15" t="n"/>
      <c r="F20" s="27">
        <f>IF($A20="","",ROUND($D20*MAX(0,MIN('1. Налаштування'!$C$10,IF($C20="",'1. Налаштування'!$C$10,$C20))-MAX('1. Налаштування'!$C$9,$B20)+1)/('1. Налаштування'!$C$10-'1. Налаштування'!$C$9+1),1)+IF(AND($A20&lt;&gt;"",$B20&lt;='1. Налаштування'!$C$9),$E20,0))</f>
        <v/>
      </c>
      <c r="G20" s="27">
        <f>IF($A20="","",SUMIFS('3. Журнал відпусток'!$E:$E,'3. Журнал відпусток'!$A:$A,$A20,'3.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20" s="27">
        <f>IF($A20="","",SUMIFS('3. Журнал відпусток'!$E:$E,'3. Журнал відпусток'!$A:$A,$A20,'3.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20" s="27">
        <f>IF($A20="","",$F20-$G20-$H20)</f>
        <v/>
      </c>
    </row>
    <row r="21">
      <c r="B21" s="26" t="n"/>
      <c r="C21" s="26" t="n"/>
      <c r="D21" s="15" t="n"/>
      <c r="E21" s="15" t="n"/>
      <c r="F21" s="27">
        <f>IF($A21="","",ROUND($D21*MAX(0,MIN('1. Налаштування'!$C$10,IF($C21="",'1. Налаштування'!$C$10,$C21))-MAX('1. Налаштування'!$C$9,$B21)+1)/('1. Налаштування'!$C$10-'1. Налаштування'!$C$9+1),1)+IF(AND($A21&lt;&gt;"",$B21&lt;='1. Налаштування'!$C$9),$E21,0))</f>
        <v/>
      </c>
      <c r="G21" s="27">
        <f>IF($A21="","",SUMIFS('3. Журнал відпусток'!$E:$E,'3. Журнал відпусток'!$A:$A,$A21,'3.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21" s="27">
        <f>IF($A21="","",SUMIFS('3. Журнал відпусток'!$E:$E,'3. Журнал відпусток'!$A:$A,$A21,'3.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21" s="27">
        <f>IF($A21="","",$F21-$G21-$H21)</f>
        <v/>
      </c>
    </row>
    <row r="22">
      <c r="B22" s="26" t="n"/>
      <c r="C22" s="26" t="n"/>
      <c r="D22" s="15" t="n"/>
      <c r="E22" s="15" t="n"/>
      <c r="F22" s="27">
        <f>IF($A22="","",ROUND($D22*MAX(0,MIN('1. Налаштування'!$C$10,IF($C22="",'1. Налаштування'!$C$10,$C22))-MAX('1. Налаштування'!$C$9,$B22)+1)/('1. Налаштування'!$C$10-'1. Налаштування'!$C$9+1),1)+IF(AND($A22&lt;&gt;"",$B22&lt;='1. Налаштування'!$C$9),$E22,0))</f>
        <v/>
      </c>
      <c r="G22" s="27">
        <f>IF($A22="","",SUMIFS('3. Журнал відпусток'!$E:$E,'3. Журнал відпусток'!$A:$A,$A22,'3.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22" s="27">
        <f>IF($A22="","",SUMIFS('3. Журнал відпусток'!$E:$E,'3. Журнал відпусток'!$A:$A,$A22,'3.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22" s="27">
        <f>IF($A22="","",$F22-$G22-$H22)</f>
        <v/>
      </c>
    </row>
    <row r="23">
      <c r="B23" s="26" t="n"/>
      <c r="C23" s="26" t="n"/>
      <c r="D23" s="15" t="n"/>
      <c r="E23" s="15" t="n"/>
      <c r="F23" s="27">
        <f>IF($A23="","",ROUND($D23*MAX(0,MIN('1. Налаштування'!$C$10,IF($C23="",'1. Налаштування'!$C$10,$C23))-MAX('1. Налаштування'!$C$9,$B23)+1)/('1. Налаштування'!$C$10-'1. Налаштування'!$C$9+1),1)+IF(AND($A23&lt;&gt;"",$B23&lt;='1. Налаштування'!$C$9),$E23,0))</f>
        <v/>
      </c>
      <c r="G23" s="27">
        <f>IF($A23="","",SUMIFS('3. Журнал відпусток'!$E:$E,'3. Журнал відпусток'!$A:$A,$A23,'3.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23" s="27">
        <f>IF($A23="","",SUMIFS('3. Журнал відпусток'!$E:$E,'3. Журнал відпусток'!$A:$A,$A23,'3.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23" s="27">
        <f>IF($A23="","",$F23-$G23-$H23)</f>
        <v/>
      </c>
    </row>
    <row r="24">
      <c r="B24" s="26" t="n"/>
      <c r="C24" s="26" t="n"/>
      <c r="D24" s="15" t="n"/>
      <c r="E24" s="15" t="n"/>
      <c r="F24" s="27">
        <f>IF($A24="","",ROUND($D24*MAX(0,MIN('1. Налаштування'!$C$10,IF($C24="",'1. Налаштування'!$C$10,$C24))-MAX('1. Налаштування'!$C$9,$B24)+1)/('1. Налаштування'!$C$10-'1. Налаштування'!$C$9+1),1)+IF(AND($A24&lt;&gt;"",$B24&lt;='1. Налаштування'!$C$9),$E24,0))</f>
        <v/>
      </c>
      <c r="G24" s="27">
        <f>IF($A24="","",SUMIFS('3. Журнал відпусток'!$E:$E,'3. Журнал відпусток'!$A:$A,$A24,'3.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24" s="27">
        <f>IF($A24="","",SUMIFS('3. Журнал відпусток'!$E:$E,'3. Журнал відпусток'!$A:$A,$A24,'3.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24" s="27">
        <f>IF($A24="","",$F24-$G24-$H24)</f>
        <v/>
      </c>
    </row>
    <row r="25">
      <c r="B25" s="26" t="n"/>
      <c r="C25" s="26" t="n"/>
      <c r="D25" s="15" t="n"/>
      <c r="E25" s="15" t="n"/>
      <c r="F25" s="27">
        <f>IF($A25="","",ROUND($D25*MAX(0,MIN('1. Налаштування'!$C$10,IF($C25="",'1. Налаштування'!$C$10,$C25))-MAX('1. Налаштування'!$C$9,$B25)+1)/('1. Налаштування'!$C$10-'1. Налаштування'!$C$9+1),1)+IF(AND($A25&lt;&gt;"",$B25&lt;='1. Налаштування'!$C$9),$E25,0))</f>
        <v/>
      </c>
      <c r="G25" s="27">
        <f>IF($A25="","",SUMIFS('3. Журнал відпусток'!$E:$E,'3. Журнал відпусток'!$A:$A,$A25,'3.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25" s="27">
        <f>IF($A25="","",SUMIFS('3. Журнал відпусток'!$E:$E,'3. Журнал відпусток'!$A:$A,$A25,'3.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25" s="27">
        <f>IF($A25="","",$F25-$G25-$H25)</f>
        <v/>
      </c>
    </row>
    <row r="26">
      <c r="B26" s="26" t="n"/>
      <c r="C26" s="26" t="n"/>
      <c r="D26" s="15" t="n"/>
      <c r="E26" s="15" t="n"/>
      <c r="F26" s="27">
        <f>IF($A26="","",ROUND($D26*MAX(0,MIN('1. Налаштування'!$C$10,IF($C26="",'1. Налаштування'!$C$10,$C26))-MAX('1. Налаштування'!$C$9,$B26)+1)/('1. Налаштування'!$C$10-'1. Налаштування'!$C$9+1),1)+IF(AND($A26&lt;&gt;"",$B26&lt;='1. Налаштування'!$C$9),$E26,0))</f>
        <v/>
      </c>
      <c r="G26" s="27">
        <f>IF($A26="","",SUMIFS('3. Журнал відпусток'!$E:$E,'3. Журнал відпусток'!$A:$A,$A26,'3.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26" s="27">
        <f>IF($A26="","",SUMIFS('3. Журнал відпусток'!$E:$E,'3. Журнал відпусток'!$A:$A,$A26,'3.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26" s="27">
        <f>IF($A26="","",$F26-$G26-$H26)</f>
        <v/>
      </c>
    </row>
    <row r="27">
      <c r="B27" s="26" t="n"/>
      <c r="C27" s="26" t="n"/>
      <c r="D27" s="15" t="n"/>
      <c r="E27" s="15" t="n"/>
      <c r="F27" s="27">
        <f>IF($A27="","",ROUND($D27*MAX(0,MIN('1. Налаштування'!$C$10,IF($C27="",'1. Налаштування'!$C$10,$C27))-MAX('1. Налаштування'!$C$9,$B27)+1)/('1. Налаштування'!$C$10-'1. Налаштування'!$C$9+1),1)+IF(AND($A27&lt;&gt;"",$B27&lt;='1. Налаштування'!$C$9),$E27,0))</f>
        <v/>
      </c>
      <c r="G27" s="27">
        <f>IF($A27="","",SUMIFS('3. Журнал відпусток'!$E:$E,'3. Журнал відпусток'!$A:$A,$A27,'3.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27" s="27">
        <f>IF($A27="","",SUMIFS('3. Журнал відпусток'!$E:$E,'3. Журнал відпусток'!$A:$A,$A27,'3.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27" s="27">
        <f>IF($A27="","",$F27-$G27-$H27)</f>
        <v/>
      </c>
    </row>
    <row r="28">
      <c r="B28" s="26" t="n"/>
      <c r="C28" s="26" t="n"/>
      <c r="D28" s="15" t="n"/>
      <c r="E28" s="15" t="n"/>
      <c r="F28" s="27">
        <f>IF($A28="","",ROUND($D28*MAX(0,MIN('1. Налаштування'!$C$10,IF($C28="",'1. Налаштування'!$C$10,$C28))-MAX('1. Налаштування'!$C$9,$B28)+1)/('1. Налаштування'!$C$10-'1. Налаштування'!$C$9+1),1)+IF(AND($A28&lt;&gt;"",$B28&lt;='1. Налаштування'!$C$9),$E28,0))</f>
        <v/>
      </c>
      <c r="G28" s="27">
        <f>IF($A28="","",SUMIFS('3. Журнал відпусток'!$E:$E,'3. Журнал відпусток'!$A:$A,$A28,'3.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28" s="27">
        <f>IF($A28="","",SUMIFS('3. Журнал відпусток'!$E:$E,'3. Журнал відпусток'!$A:$A,$A28,'3.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28" s="27">
        <f>IF($A28="","",$F28-$G28-$H28)</f>
        <v/>
      </c>
    </row>
    <row r="29">
      <c r="B29" s="26" t="n"/>
      <c r="C29" s="26" t="n"/>
      <c r="D29" s="15" t="n"/>
      <c r="E29" s="15" t="n"/>
      <c r="F29" s="27">
        <f>IF($A29="","",ROUND($D29*MAX(0,MIN('1. Налаштування'!$C$10,IF($C29="",'1. Налаштування'!$C$10,$C29))-MAX('1. Налаштування'!$C$9,$B29)+1)/('1. Налаштування'!$C$10-'1. Налаштування'!$C$9+1),1)+IF(AND($A29&lt;&gt;"",$B29&lt;='1. Налаштування'!$C$9),$E29,0))</f>
        <v/>
      </c>
      <c r="G29" s="27">
        <f>IF($A29="","",SUMIFS('3. Журнал відпусток'!$E:$E,'3. Журнал відпусток'!$A:$A,$A29,'3.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29" s="27">
        <f>IF($A29="","",SUMIFS('3. Журнал відпусток'!$E:$E,'3. Журнал відпусток'!$A:$A,$A29,'3.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29" s="27">
        <f>IF($A29="","",$F29-$G29-$H29)</f>
        <v/>
      </c>
    </row>
    <row r="30">
      <c r="B30" s="26" t="n"/>
      <c r="C30" s="26" t="n"/>
      <c r="D30" s="15" t="n"/>
      <c r="E30" s="15" t="n"/>
      <c r="F30" s="27">
        <f>IF($A30="","",ROUND($D30*MAX(0,MIN('1. Налаштування'!$C$10,IF($C30="",'1. Налаштування'!$C$10,$C30))-MAX('1. Налаштування'!$C$9,$B30)+1)/('1. Налаштування'!$C$10-'1. Налаштування'!$C$9+1),1)+IF(AND($A30&lt;&gt;"",$B30&lt;='1. Налаштування'!$C$9),$E30,0))</f>
        <v/>
      </c>
      <c r="G30" s="27">
        <f>IF($A30="","",SUMIFS('3. Журнал відпусток'!$E:$E,'3. Журнал відпусток'!$A:$A,$A30,'3.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30" s="27">
        <f>IF($A30="","",SUMIFS('3. Журнал відпусток'!$E:$E,'3. Журнал відпусток'!$A:$A,$A30,'3.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30" s="27">
        <f>IF($A30="","",$F30-$G30-$H30)</f>
        <v/>
      </c>
    </row>
    <row r="31">
      <c r="B31" s="26" t="n"/>
      <c r="C31" s="26" t="n"/>
      <c r="D31" s="15" t="n"/>
      <c r="E31" s="15" t="n"/>
      <c r="F31" s="27">
        <f>IF($A31="","",ROUND($D31*MAX(0,MIN('1. Налаштування'!$C$10,IF($C31="",'1. Налаштування'!$C$10,$C31))-MAX('1. Налаштування'!$C$9,$B31)+1)/('1. Налаштування'!$C$10-'1. Налаштування'!$C$9+1),1)+IF(AND($A31&lt;&gt;"",$B31&lt;='1. Налаштування'!$C$9),$E31,0))</f>
        <v/>
      </c>
      <c r="G31" s="27">
        <f>IF($A31="","",SUMIFS('3. Журнал відпусток'!$E:$E,'3. Журнал відпусток'!$A:$A,$A31,'3.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31" s="27">
        <f>IF($A31="","",SUMIFS('3. Журнал відпусток'!$E:$E,'3. Журнал відпусток'!$A:$A,$A31,'3.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31" s="27">
        <f>IF($A31="","",$F31-$G31-$H31)</f>
        <v/>
      </c>
    </row>
    <row r="32">
      <c r="B32" s="26" t="n"/>
      <c r="C32" s="26" t="n"/>
      <c r="D32" s="15" t="n"/>
      <c r="E32" s="15" t="n"/>
      <c r="F32" s="27">
        <f>IF($A32="","",ROUND($D32*MAX(0,MIN('1. Налаштування'!$C$10,IF($C32="",'1. Налаштування'!$C$10,$C32))-MAX('1. Налаштування'!$C$9,$B32)+1)/('1. Налаштування'!$C$10-'1. Налаштування'!$C$9+1),1)+IF(AND($A32&lt;&gt;"",$B32&lt;='1. Налаштування'!$C$9),$E32,0))</f>
        <v/>
      </c>
      <c r="G32" s="27">
        <f>IF($A32="","",SUMIFS('3. Журнал відпусток'!$E:$E,'3. Журнал відпусток'!$A:$A,$A32,'3.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32" s="27">
        <f>IF($A32="","",SUMIFS('3. Журнал відпусток'!$E:$E,'3. Журнал відпусток'!$A:$A,$A32,'3.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32" s="27">
        <f>IF($A32="","",$F32-$G32-$H32)</f>
        <v/>
      </c>
    </row>
    <row r="33">
      <c r="B33" s="26" t="n"/>
      <c r="C33" s="26" t="n"/>
      <c r="D33" s="15" t="n"/>
      <c r="E33" s="15" t="n"/>
      <c r="F33" s="27">
        <f>IF($A33="","",ROUND($D33*MAX(0,MIN('1. Налаштування'!$C$10,IF($C33="",'1. Налаштування'!$C$10,$C33))-MAX('1. Налаштування'!$C$9,$B33)+1)/('1. Налаштування'!$C$10-'1. Налаштування'!$C$9+1),1)+IF(AND($A33&lt;&gt;"",$B33&lt;='1. Налаштування'!$C$9),$E33,0))</f>
        <v/>
      </c>
      <c r="G33" s="27">
        <f>IF($A33="","",SUMIFS('3. Журнал відпусток'!$E:$E,'3. Журнал відпусток'!$A:$A,$A33,'3.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33" s="27">
        <f>IF($A33="","",SUMIFS('3. Журнал відпусток'!$E:$E,'3. Журнал відпусток'!$A:$A,$A33,'3.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33" s="27">
        <f>IF($A33="","",$F33-$G33-$H33)</f>
        <v/>
      </c>
    </row>
    <row r="34">
      <c r="B34" s="26" t="n"/>
      <c r="C34" s="26" t="n"/>
      <c r="D34" s="15" t="n"/>
      <c r="E34" s="15" t="n"/>
      <c r="F34" s="27">
        <f>IF($A34="","",ROUND($D34*MAX(0,MIN('1. Налаштування'!$C$10,IF($C34="",'1. Налаштування'!$C$10,$C34))-MAX('1. Налаштування'!$C$9,$B34)+1)/('1. Налаштування'!$C$10-'1. Налаштування'!$C$9+1),1)+IF(AND($A34&lt;&gt;"",$B34&lt;='1. Налаштування'!$C$9),$E34,0))</f>
        <v/>
      </c>
      <c r="G34" s="27">
        <f>IF($A34="","",SUMIFS('3. Журнал відпусток'!$E:$E,'3. Журнал відпусток'!$A:$A,$A34,'3. Журнал відпусток'!$B:$B,"Щорічна відпустка",'3. Журнал відпусток'!$F:$F,"Затверджено",'3. Журнал відпусток'!$C:$C,"&gt;="&amp;'1. Налаштування'!$C$9,'3. Журнал відпусток'!$C:$C,"&lt;="&amp;'1. Налаштування'!$C$10))</f>
        <v/>
      </c>
      <c r="H34" s="27">
        <f>IF($A34="","",SUMIFS('3. Журнал відпусток'!$E:$E,'3. Журнал відпусток'!$A:$A,$A34,'3. Журнал відпусток'!$B:$B,"Щорічна відпустка",'3. Журнал відпусток'!$F:$F,"Очікує",'3. Журнал відпусток'!$C:$C,"&gt;="&amp;'1. Налаштування'!$C$9,'3. Журнал відпусток'!$C:$C,"&lt;="&amp;'1. Налаштування'!$C$10))</f>
        <v/>
      </c>
      <c r="I34" s="27">
        <f>IF($A34="","",$F34-$G34-$H34)</f>
        <v/>
      </c>
    </row>
    <row r="35"/>
    <row r="36">
      <c r="A36" s="17" t="inlineStr">
        <is>
          <t>Tiim kokku</t>
        </is>
      </c>
      <c r="F36" s="27">
        <f>SUM(F5:F34)</f>
        <v/>
      </c>
      <c r="G36" s="27">
        <f>SUM(G5:G34)</f>
        <v/>
      </c>
      <c r="H36" s="27">
        <f>SUM(H5:H34)</f>
        <v/>
      </c>
      <c r="I36" s="27">
        <f>SUM(I5:I34)</f>
        <v/>
      </c>
    </row>
  </sheetData>
  <conditionalFormatting sqref="I5:I34">
    <cfRule type="cellIs" priority="1" operator="lessThan" dxfId="0">
      <formula>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4" customWidth="1" min="3" max="3"/>
    <col width="14" customWidth="1" min="4" max="4"/>
    <col width="12" customWidth="1" min="5" max="5"/>
    <col width="14" customWidth="1" min="6" max="6"/>
    <col width="34" customWidth="1" min="7" max="7"/>
  </cols>
  <sheetData>
    <row r="1">
      <c r="A1" s="5" t="inlineStr">
        <is>
          <t>Журнал відпусток</t>
        </is>
      </c>
    </row>
    <row r="2">
      <c r="A2" s="6" t="inlineStr">
        <is>
          <t>Один рядок на відпустку. Оберіть працівника й тип зі списку. Стовпець «Дні» рахує календарні дні та вилучає святкові.</t>
        </is>
      </c>
    </row>
    <row r="3"/>
    <row r="4">
      <c r="A4" s="18" t="inlineStr">
        <is>
          <t>Працівник</t>
        </is>
      </c>
      <c r="B4" s="18" t="inlineStr">
        <is>
          <t>Тип</t>
        </is>
      </c>
      <c r="C4" s="18" t="inlineStr">
        <is>
          <t>Початок</t>
        </is>
      </c>
      <c r="D4" s="18" t="inlineStr">
        <is>
          <t>Кінець</t>
        </is>
      </c>
      <c r="E4" s="18" t="inlineStr">
        <is>
          <t>Дні</t>
        </is>
      </c>
      <c r="F4" s="18" t="inlineStr">
        <is>
          <t>Статус</t>
        </is>
      </c>
      <c r="G4" s="18" t="inlineStr">
        <is>
          <t>Märkus</t>
        </is>
      </c>
    </row>
    <row r="5">
      <c r="A5" s="9" t="inlineStr">
        <is>
          <t>Оксана Коваленко</t>
        </is>
      </c>
      <c r="B5" s="9" t="inlineStr">
        <is>
          <t>Щорічна відпустка</t>
        </is>
      </c>
      <c r="C5" s="26" t="n">
        <v>46209</v>
      </c>
      <c r="D5" s="26" t="n">
        <v>46215</v>
      </c>
      <c r="E5" s="27">
        <f>IF(OR($A5="",$C5="",$D5=""),"",IF('1. Налаштування'!$C$17="Так",($D5-$C5+1),($D5-$C5+1)-SUMPRODUCT((Svyata&gt;=$C5)*(Svyata&lt;=$D5))))</f>
        <v/>
      </c>
      <c r="F5" s="9" t="inlineStr">
        <is>
          <t>Затверджено</t>
        </is>
      </c>
      <c r="G5" s="9" t="inlineStr">
        <is>
          <t>Kevadvaheaeg</t>
        </is>
      </c>
    </row>
    <row r="6">
      <c r="A6" s="9" t="inlineStr">
        <is>
          <t>Оксана Коваленко</t>
        </is>
      </c>
      <c r="B6" s="9" t="inlineStr">
        <is>
          <t>Щорічна відпустка</t>
        </is>
      </c>
      <c r="C6" s="26" t="n">
        <v>46258</v>
      </c>
      <c r="D6" s="26" t="n">
        <v>46264</v>
      </c>
      <c r="E6" s="27">
        <f>IF(OR($A6="",$C6="",$D6=""),"",IF('1. Налаштування'!$C$17="Так",($D6-$C6+1),($D6-$C6+1)-SUMPRODUCT((Svyata&gt;=$C6)*(Svyata&lt;=$D6))))</f>
        <v/>
      </c>
      <c r="F6" s="9" t="inlineStr">
        <is>
          <t>Затверджено</t>
        </is>
      </c>
      <c r="G6" s="9" t="inlineStr">
        <is>
          <t>Jaanipäeva nädal</t>
        </is>
      </c>
    </row>
    <row r="7">
      <c r="A7" s="9" t="inlineStr">
        <is>
          <t>Микола Ткаченко</t>
        </is>
      </c>
      <c r="B7" s="9" t="inlineStr">
        <is>
          <t>Лікарняний</t>
        </is>
      </c>
      <c r="C7" s="26" t="n">
        <v>46090</v>
      </c>
      <c r="D7" s="26" t="n">
        <v>46092</v>
      </c>
      <c r="E7" s="27">
        <f>IF(OR($A7="",$C7="",$D7=""),"",IF('1. Налаштування'!$C$17="Так",($D7-$C7+1),($D7-$C7+1)-SUMPRODUCT((Svyata&gt;=$C7)*(Svyata&lt;=$D7))))</f>
        <v/>
      </c>
      <c r="F7" s="9" t="inlineStr">
        <is>
          <t>Затверджено</t>
        </is>
      </c>
      <c r="G7" s="9" t="inlineStr">
        <is>
          <t>Gripp</t>
        </is>
      </c>
    </row>
    <row r="8">
      <c r="A8" s="9" t="inlineStr">
        <is>
          <t>Оксана Коваленко</t>
        </is>
      </c>
      <c r="B8" s="9" t="inlineStr">
        <is>
          <t>Щорічна відпустка</t>
        </is>
      </c>
      <c r="C8" s="26" t="n">
        <v>46377</v>
      </c>
      <c r="D8" s="26" t="n">
        <v>46383</v>
      </c>
      <c r="E8" s="27">
        <f>IF(OR($A8="",$C8="",$D8=""),"",IF('1. Налаштування'!$C$17="Так",($D8-$C8+1),($D8-$C8+1)-SUMPRODUCT((Svyata&gt;=$C8)*(Svyata&lt;=$D8))))</f>
        <v/>
      </c>
      <c r="F8" s="9" t="inlineStr">
        <is>
          <t>Очікує</t>
        </is>
      </c>
      <c r="G8" s="9" t="inlineStr">
        <is>
          <t>Jõulusoov</t>
        </is>
      </c>
    </row>
    <row r="9">
      <c r="A9" s="9" t="n"/>
      <c r="B9" s="9" t="n"/>
      <c r="C9" s="26" t="n"/>
      <c r="D9" s="26" t="n"/>
      <c r="E9" s="27">
        <f>IF(OR($A9="",$C9="",$D9=""),"",IF('1. Налаштування'!$C$17="Так",($D9-$C9+1),($D9-$C9+1)-SUMPRODUCT((Svyata&gt;=$C9)*(Svyata&lt;=$D9))))</f>
        <v/>
      </c>
      <c r="F9" s="9" t="n"/>
      <c r="G9" s="9" t="inlineStr">
        <is>
          <t>Suvepuhkus</t>
        </is>
      </c>
    </row>
    <row r="10">
      <c r="A10" s="9" t="n"/>
      <c r="B10" s="9" t="n"/>
      <c r="C10" s="26" t="n"/>
      <c r="D10" s="26" t="n"/>
      <c r="E10" s="27">
        <f>IF(OR($A10="",$C10="",$D10=""),"",IF('1. Налаштування'!$C$17="Так",($D10-$C10+1),($D10-$C10+1)-SUMPRODUCT((Svyata&gt;=$C10)*(Svyata&lt;=$D10))))</f>
        <v/>
      </c>
      <c r="F10" s="9" t="n"/>
      <c r="G10" s="9" t="inlineStr">
        <is>
          <t>Suvepuhkus</t>
        </is>
      </c>
    </row>
    <row r="11">
      <c r="A11" s="9" t="n"/>
      <c r="B11" s="9" t="n"/>
      <c r="C11" s="26" t="n"/>
      <c r="D11" s="26" t="n"/>
      <c r="E11" s="27">
        <f>IF(OR($A11="",$C11="",$D11=""),"",IF('1. Налаштування'!$C$17="Так",($D11-$C11+1),($D11-$C11+1)-SUMPRODUCT((Svyata&gt;=$C11)*(Svyata&lt;=$D11))))</f>
        <v/>
      </c>
      <c r="F11" s="9" t="n"/>
      <c r="G11" s="9" t="inlineStr">
        <is>
          <t>Kevadpuhkus</t>
        </is>
      </c>
    </row>
    <row r="12">
      <c r="C12" s="26" t="n"/>
      <c r="D12" s="26" t="n"/>
      <c r="E12" s="27">
        <f>IF(OR($A12="",$C12="",$D12=""),"",IF('1. Налаштування'!$C$17="Так",($D12-$C12+1),($D12-$C12+1)-SUMPRODUCT((Svyata&gt;=$C12)*(Svyata&lt;=$D12))))</f>
        <v/>
      </c>
    </row>
    <row r="13">
      <c r="C13" s="26" t="n"/>
      <c r="D13" s="26" t="n"/>
      <c r="E13" s="27">
        <f>IF(OR($A13="",$C13="",$D13=""),"",IF('1. Налаштування'!$C$17="Так",($D13-$C13+1),($D13-$C13+1)-SUMPRODUCT((Svyata&gt;=$C13)*(Svyata&lt;=$D13))))</f>
        <v/>
      </c>
    </row>
    <row r="14">
      <c r="C14" s="26" t="n"/>
      <c r="D14" s="26" t="n"/>
      <c r="E14" s="27">
        <f>IF(OR($A14="",$C14="",$D14=""),"",IF('1. Налаштування'!$C$17="Так",($D14-$C14+1),($D14-$C14+1)-SUMPRODUCT((Svyata&gt;=$C14)*(Svyata&lt;=$D14))))</f>
        <v/>
      </c>
    </row>
    <row r="15">
      <c r="C15" s="26" t="n"/>
      <c r="D15" s="26" t="n"/>
      <c r="E15" s="27">
        <f>IF(OR($A15="",$C15="",$D15=""),"",IF('1. Налаштування'!$C$17="Так",($D15-$C15+1),($D15-$C15+1)-SUMPRODUCT((Svyata&gt;=$C15)*(Svyata&lt;=$D15))))</f>
        <v/>
      </c>
    </row>
    <row r="16">
      <c r="C16" s="26" t="n"/>
      <c r="D16" s="26" t="n"/>
      <c r="E16" s="27">
        <f>IF(OR($A16="",$C16="",$D16=""),"",IF('1. Налаштування'!$C$17="Так",($D16-$C16+1),($D16-$C16+1)-SUMPRODUCT((Svyata&gt;=$C16)*(Svyata&lt;=$D16))))</f>
        <v/>
      </c>
    </row>
    <row r="17">
      <c r="C17" s="26" t="n"/>
      <c r="D17" s="26" t="n"/>
      <c r="E17" s="27">
        <f>IF(OR($A17="",$C17="",$D17=""),"",IF('1. Налаштування'!$C$17="Так",($D17-$C17+1),($D17-$C17+1)-SUMPRODUCT((Svyata&gt;=$C17)*(Svyata&lt;=$D17))))</f>
        <v/>
      </c>
    </row>
    <row r="18">
      <c r="C18" s="26" t="n"/>
      <c r="D18" s="26" t="n"/>
      <c r="E18" s="27">
        <f>IF(OR($A18="",$C18="",$D18=""),"",IF('1. Налаштування'!$C$17="Так",($D18-$C18+1),($D18-$C18+1)-SUMPRODUCT((Svyata&gt;=$C18)*(Svyata&lt;=$D18))))</f>
        <v/>
      </c>
    </row>
    <row r="19">
      <c r="C19" s="26" t="n"/>
      <c r="D19" s="26" t="n"/>
      <c r="E19" s="27">
        <f>IF(OR($A19="",$C19="",$D19=""),"",IF('1. Налаштування'!$C$17="Так",($D19-$C19+1),($D19-$C19+1)-SUMPRODUCT((Svyata&gt;=$C19)*(Svyata&lt;=$D19))))</f>
        <v/>
      </c>
    </row>
    <row r="20">
      <c r="C20" s="26" t="n"/>
      <c r="D20" s="26" t="n"/>
      <c r="E20" s="27">
        <f>IF(OR($A20="",$C20="",$D20=""),"",IF('1. Налаштування'!$C$17="Так",($D20-$C20+1),($D20-$C20+1)-SUMPRODUCT((Svyata&gt;=$C20)*(Svyata&lt;=$D20))))</f>
        <v/>
      </c>
    </row>
    <row r="21">
      <c r="C21" s="26" t="n"/>
      <c r="D21" s="26" t="n"/>
      <c r="E21" s="27">
        <f>IF(OR($A21="",$C21="",$D21=""),"",IF('1. Налаштування'!$C$17="Так",($D21-$C21+1),($D21-$C21+1)-SUMPRODUCT((Svyata&gt;=$C21)*(Svyata&lt;=$D21))))</f>
        <v/>
      </c>
    </row>
    <row r="22">
      <c r="C22" s="26" t="n"/>
      <c r="D22" s="26" t="n"/>
      <c r="E22" s="27">
        <f>IF(OR($A22="",$C22="",$D22=""),"",IF('1. Налаштування'!$C$17="Так",($D22-$C22+1),($D22-$C22+1)-SUMPRODUCT((Svyata&gt;=$C22)*(Svyata&lt;=$D22))))</f>
        <v/>
      </c>
    </row>
    <row r="23">
      <c r="C23" s="26" t="n"/>
      <c r="D23" s="26" t="n"/>
      <c r="E23" s="27">
        <f>IF(OR($A23="",$C23="",$D23=""),"",IF('1. Налаштування'!$C$17="Так",($D23-$C23+1),($D23-$C23+1)-SUMPRODUCT((Svyata&gt;=$C23)*(Svyata&lt;=$D23))))</f>
        <v/>
      </c>
    </row>
    <row r="24">
      <c r="C24" s="26" t="n"/>
      <c r="D24" s="26" t="n"/>
      <c r="E24" s="27">
        <f>IF(OR($A24="",$C24="",$D24=""),"",IF('1. Налаштування'!$C$17="Так",($D24-$C24+1),($D24-$C24+1)-SUMPRODUCT((Svyata&gt;=$C24)*(Svyata&lt;=$D24))))</f>
        <v/>
      </c>
    </row>
    <row r="25">
      <c r="C25" s="26" t="n"/>
      <c r="D25" s="26" t="n"/>
      <c r="E25" s="27">
        <f>IF(OR($A25="",$C25="",$D25=""),"",IF('1. Налаштування'!$C$17="Так",($D25-$C25+1),($D25-$C25+1)-SUMPRODUCT((Svyata&gt;=$C25)*(Svyata&lt;=$D25))))</f>
        <v/>
      </c>
    </row>
    <row r="26">
      <c r="C26" s="26" t="n"/>
      <c r="D26" s="26" t="n"/>
      <c r="E26" s="27">
        <f>IF(OR($A26="",$C26="",$D26=""),"",IF('1. Налаштування'!$C$17="Так",($D26-$C26+1),($D26-$C26+1)-SUMPRODUCT((Svyata&gt;=$C26)*(Svyata&lt;=$D26))))</f>
        <v/>
      </c>
    </row>
    <row r="27">
      <c r="C27" s="26" t="n"/>
      <c r="D27" s="26" t="n"/>
      <c r="E27" s="27">
        <f>IF(OR($A27="",$C27="",$D27=""),"",IF('1. Налаштування'!$C$17="Так",($D27-$C27+1),($D27-$C27+1)-SUMPRODUCT((Svyata&gt;=$C27)*(Svyata&lt;=$D27))))</f>
        <v/>
      </c>
    </row>
    <row r="28">
      <c r="C28" s="26" t="n"/>
      <c r="D28" s="26" t="n"/>
      <c r="E28" s="27">
        <f>IF(OR($A28="",$C28="",$D28=""),"",IF('1. Налаштування'!$C$17="Так",($D28-$C28+1),($D28-$C28+1)-SUMPRODUCT((Svyata&gt;=$C28)*(Svyata&lt;=$D28))))</f>
        <v/>
      </c>
    </row>
    <row r="29">
      <c r="C29" s="26" t="n"/>
      <c r="D29" s="26" t="n"/>
      <c r="E29" s="27">
        <f>IF(OR($A29="",$C29="",$D29=""),"",IF('1. Налаштування'!$C$17="Так",($D29-$C29+1),($D29-$C29+1)-SUMPRODUCT((Svyata&gt;=$C29)*(Svyata&lt;=$D29))))</f>
        <v/>
      </c>
    </row>
    <row r="30">
      <c r="C30" s="26" t="n"/>
      <c r="D30" s="26" t="n"/>
      <c r="E30" s="27">
        <f>IF(OR($A30="",$C30="",$D30=""),"",IF('1. Налаштування'!$C$17="Так",($D30-$C30+1),($D30-$C30+1)-SUMPRODUCT((Svyata&gt;=$C30)*(Svyata&lt;=$D30))))</f>
        <v/>
      </c>
    </row>
    <row r="31">
      <c r="C31" s="26" t="n"/>
      <c r="D31" s="26" t="n"/>
      <c r="E31" s="27">
        <f>IF(OR($A31="",$C31="",$D31=""),"",IF('1. Налаштування'!$C$17="Так",($D31-$C31+1),($D31-$C31+1)-SUMPRODUCT((Svyata&gt;=$C31)*(Svyata&lt;=$D31))))</f>
        <v/>
      </c>
    </row>
    <row r="32">
      <c r="C32" s="26" t="n"/>
      <c r="D32" s="26" t="n"/>
      <c r="E32" s="27">
        <f>IF(OR($A32="",$C32="",$D32=""),"",IF('1. Налаштування'!$C$17="Так",($D32-$C32+1),($D32-$C32+1)-SUMPRODUCT((Svyata&gt;=$C32)*(Svyata&lt;=$D32))))</f>
        <v/>
      </c>
    </row>
    <row r="33">
      <c r="C33" s="26" t="n"/>
      <c r="D33" s="26" t="n"/>
      <c r="E33" s="27">
        <f>IF(OR($A33="",$C33="",$D33=""),"",IF('1. Налаштування'!$C$17="Так",($D33-$C33+1),($D33-$C33+1)-SUMPRODUCT((Svyata&gt;=$C33)*(Svyata&lt;=$D33))))</f>
        <v/>
      </c>
    </row>
    <row r="34">
      <c r="C34" s="26" t="n"/>
      <c r="D34" s="26" t="n"/>
      <c r="E34" s="27">
        <f>IF(OR($A34="",$C34="",$D34=""),"",IF('1. Налаштування'!$C$17="Так",($D34-$C34+1),($D34-$C34+1)-SUMPRODUCT((Svyata&gt;=$C34)*(Svyata&lt;=$D34))))</f>
        <v/>
      </c>
    </row>
    <row r="35">
      <c r="C35" s="26" t="n"/>
      <c r="D35" s="26" t="n"/>
      <c r="E35" s="27">
        <f>IF(OR($A35="",$C35="",$D35=""),"",IF('1. Налаштування'!$C$17="Так",($D35-$C35+1),($D35-$C35+1)-SUMPRODUCT((Svyata&gt;=$C35)*(Svyata&lt;=$D35))))</f>
        <v/>
      </c>
    </row>
    <row r="36">
      <c r="C36" s="26" t="n"/>
      <c r="D36" s="26" t="n"/>
      <c r="E36" s="27">
        <f>IF(OR($A36="",$C36="",$D36=""),"",IF('1. Налаштування'!$C$17="Так",($D36-$C36+1),($D36-$C36+1)-SUMPRODUCT((Svyata&gt;=$C36)*(Svyata&lt;=$D36))))</f>
        <v/>
      </c>
    </row>
    <row r="37">
      <c r="C37" s="26" t="n"/>
      <c r="D37" s="26" t="n"/>
      <c r="E37" s="27">
        <f>IF(OR($A37="",$C37="",$D37=""),"",IF('1. Налаштування'!$C$17="Так",($D37-$C37+1),($D37-$C37+1)-SUMPRODUCT((Svyata&gt;=$C37)*(Svyata&lt;=$D37))))</f>
        <v/>
      </c>
    </row>
    <row r="38">
      <c r="C38" s="26" t="n"/>
      <c r="D38" s="26" t="n"/>
      <c r="E38" s="27">
        <f>IF(OR($A38="",$C38="",$D38=""),"",IF('1. Налаштування'!$C$17="Так",($D38-$C38+1),($D38-$C38+1)-SUMPRODUCT((Svyata&gt;=$C38)*(Svyata&lt;=$D38))))</f>
        <v/>
      </c>
    </row>
    <row r="39">
      <c r="C39" s="26" t="n"/>
      <c r="D39" s="26" t="n"/>
      <c r="E39" s="27">
        <f>IF(OR($A39="",$C39="",$D39=""),"",IF('1. Налаштування'!$C$17="Так",($D39-$C39+1),($D39-$C39+1)-SUMPRODUCT((Svyata&gt;=$C39)*(Svyata&lt;=$D39))))</f>
        <v/>
      </c>
    </row>
    <row r="40">
      <c r="C40" s="26" t="n"/>
      <c r="D40" s="26" t="n"/>
      <c r="E40" s="27">
        <f>IF(OR($A40="",$C40="",$D40=""),"",IF('1. Налаштування'!$C$17="Так",($D40-$C40+1),($D40-$C40+1)-SUMPRODUCT((Svyata&gt;=$C40)*(Svyata&lt;=$D40))))</f>
        <v/>
      </c>
    </row>
    <row r="41">
      <c r="C41" s="26" t="n"/>
      <c r="D41" s="26" t="n"/>
      <c r="E41" s="27">
        <f>IF(OR($A41="",$C41="",$D41=""),"",IF('1. Налаштування'!$C$17="Так",($D41-$C41+1),($D41-$C41+1)-SUMPRODUCT((Svyata&gt;=$C41)*(Svyata&lt;=$D41))))</f>
        <v/>
      </c>
    </row>
    <row r="42">
      <c r="C42" s="26" t="n"/>
      <c r="D42" s="26" t="n"/>
      <c r="E42" s="27">
        <f>IF(OR($A42="",$C42="",$D42=""),"",IF('1. Налаштування'!$C$17="Так",($D42-$C42+1),($D42-$C42+1)-SUMPRODUCT((Svyata&gt;=$C42)*(Svyata&lt;=$D42))))</f>
        <v/>
      </c>
    </row>
    <row r="43">
      <c r="C43" s="26" t="n"/>
      <c r="D43" s="26" t="n"/>
      <c r="E43" s="27">
        <f>IF(OR($A43="",$C43="",$D43=""),"",IF('1. Налаштування'!$C$17="Так",($D43-$C43+1),($D43-$C43+1)-SUMPRODUCT((Svyata&gt;=$C43)*(Svyata&lt;=$D43))))</f>
        <v/>
      </c>
    </row>
    <row r="44">
      <c r="C44" s="26" t="n"/>
      <c r="D44" s="26" t="n"/>
      <c r="E44" s="27">
        <f>IF(OR($A44="",$C44="",$D44=""),"",IF('1. Налаштування'!$C$17="Так",($D44-$C44+1),($D44-$C44+1)-SUMPRODUCT((Svyata&gt;=$C44)*(Svyata&lt;=$D44))))</f>
        <v/>
      </c>
    </row>
    <row r="45">
      <c r="C45" s="26" t="n"/>
      <c r="D45" s="26" t="n"/>
      <c r="E45" s="27">
        <f>IF(OR($A45="",$C45="",$D45=""),"",IF('1. Налаштування'!$C$17="Так",($D45-$C45+1),($D45-$C45+1)-SUMPRODUCT((Svyata&gt;=$C45)*(Svyata&lt;=$D45))))</f>
        <v/>
      </c>
    </row>
    <row r="46">
      <c r="C46" s="26" t="n"/>
      <c r="D46" s="26" t="n"/>
      <c r="E46" s="27">
        <f>IF(OR($A46="",$C46="",$D46=""),"",IF('1. Налаштування'!$C$17="Так",($D46-$C46+1),($D46-$C46+1)-SUMPRODUCT((Svyata&gt;=$C46)*(Svyata&lt;=$D46))))</f>
        <v/>
      </c>
    </row>
    <row r="47">
      <c r="C47" s="26" t="n"/>
      <c r="D47" s="26" t="n"/>
      <c r="E47" s="27">
        <f>IF(OR($A47="",$C47="",$D47=""),"",IF('1. Налаштування'!$C$17="Так",($D47-$C47+1),($D47-$C47+1)-SUMPRODUCT((Svyata&gt;=$C47)*(Svyata&lt;=$D47))))</f>
        <v/>
      </c>
    </row>
    <row r="48">
      <c r="C48" s="26" t="n"/>
      <c r="D48" s="26" t="n"/>
      <c r="E48" s="27">
        <f>IF(OR($A48="",$C48="",$D48=""),"",IF('1. Налаштування'!$C$17="Так",($D48-$C48+1),($D48-$C48+1)-SUMPRODUCT((Svyata&gt;=$C48)*(Svyata&lt;=$D48))))</f>
        <v/>
      </c>
    </row>
    <row r="49">
      <c r="C49" s="26" t="n"/>
      <c r="D49" s="26" t="n"/>
      <c r="E49" s="27">
        <f>IF(OR($A49="",$C49="",$D49=""),"",IF('1. Налаштування'!$C$17="Так",($D49-$C49+1),($D49-$C49+1)-SUMPRODUCT((Svyata&gt;=$C49)*(Svyata&lt;=$D49))))</f>
        <v/>
      </c>
    </row>
    <row r="50">
      <c r="C50" s="26" t="n"/>
      <c r="D50" s="26" t="n"/>
      <c r="E50" s="27">
        <f>IF(OR($A50="",$C50="",$D50=""),"",IF('1. Налаштування'!$C$17="Так",($D50-$C50+1),($D50-$C50+1)-SUMPRODUCT((Svyata&gt;=$C50)*(Svyata&lt;=$D50))))</f>
        <v/>
      </c>
    </row>
    <row r="51">
      <c r="C51" s="26" t="n"/>
      <c r="D51" s="26" t="n"/>
      <c r="E51" s="27">
        <f>IF(OR($A51="",$C51="",$D51=""),"",IF('1. Налаштування'!$C$17="Так",($D51-$C51+1),($D51-$C51+1)-SUMPRODUCT((Svyata&gt;=$C51)*(Svyata&lt;=$D51))))</f>
        <v/>
      </c>
    </row>
    <row r="52">
      <c r="C52" s="26" t="n"/>
      <c r="D52" s="26" t="n"/>
      <c r="E52" s="27">
        <f>IF(OR($A52="",$C52="",$D52=""),"",IF('1. Налаштування'!$C$17="Так",($D52-$C52+1),($D52-$C52+1)-SUMPRODUCT((Svyata&gt;=$C52)*(Svyata&lt;=$D52))))</f>
        <v/>
      </c>
    </row>
    <row r="53">
      <c r="C53" s="26" t="n"/>
      <c r="D53" s="26" t="n"/>
      <c r="E53" s="27">
        <f>IF(OR($A53="",$C53="",$D53=""),"",IF('1. Налаштування'!$C$17="Так",($D53-$C53+1),($D53-$C53+1)-SUMPRODUCT((Svyata&gt;=$C53)*(Svyata&lt;=$D53))))</f>
        <v/>
      </c>
    </row>
    <row r="54">
      <c r="C54" s="26" t="n"/>
      <c r="D54" s="26" t="n"/>
      <c r="E54" s="27">
        <f>IF(OR($A54="",$C54="",$D54=""),"",IF('1. Налаштування'!$C$17="Так",($D54-$C54+1),($D54-$C54+1)-SUMPRODUCT((Svyata&gt;=$C54)*(Svyata&lt;=$D54))))</f>
        <v/>
      </c>
    </row>
    <row r="55">
      <c r="C55" s="26" t="n"/>
      <c r="D55" s="26" t="n"/>
      <c r="E55" s="27">
        <f>IF(OR($A55="",$C55="",$D55=""),"",IF('1. Налаштування'!$C$17="Так",($D55-$C55+1),($D55-$C55+1)-SUMPRODUCT((Svyata&gt;=$C55)*(Svyata&lt;=$D55))))</f>
        <v/>
      </c>
    </row>
    <row r="56">
      <c r="C56" s="26" t="n"/>
      <c r="D56" s="26" t="n"/>
      <c r="E56" s="27">
        <f>IF(OR($A56="",$C56="",$D56=""),"",IF('1. Налаштування'!$C$17="Так",($D56-$C56+1),($D56-$C56+1)-SUMPRODUCT((Svyata&gt;=$C56)*(Svyata&lt;=$D56))))</f>
        <v/>
      </c>
    </row>
    <row r="57">
      <c r="C57" s="26" t="n"/>
      <c r="D57" s="26" t="n"/>
      <c r="E57" s="27">
        <f>IF(OR($A57="",$C57="",$D57=""),"",IF('1. Налаштування'!$C$17="Так",($D57-$C57+1),($D57-$C57+1)-SUMPRODUCT((Svyata&gt;=$C57)*(Svyata&lt;=$D57))))</f>
        <v/>
      </c>
    </row>
    <row r="58">
      <c r="C58" s="26" t="n"/>
      <c r="D58" s="26" t="n"/>
      <c r="E58" s="27">
        <f>IF(OR($A58="",$C58="",$D58=""),"",IF('1. Налаштування'!$C$17="Так",($D58-$C58+1),($D58-$C58+1)-SUMPRODUCT((Svyata&gt;=$C58)*(Svyata&lt;=$D58))))</f>
        <v/>
      </c>
    </row>
    <row r="59">
      <c r="C59" s="26" t="n"/>
      <c r="D59" s="26" t="n"/>
      <c r="E59" s="27">
        <f>IF(OR($A59="",$C59="",$D59=""),"",IF('1. Налаштування'!$C$17="Так",($D59-$C59+1),($D59-$C59+1)-SUMPRODUCT((Svyata&gt;=$C59)*(Svyata&lt;=$D59))))</f>
        <v/>
      </c>
    </row>
    <row r="60">
      <c r="C60" s="26" t="n"/>
      <c r="D60" s="26" t="n"/>
      <c r="E60" s="27">
        <f>IF(OR($A60="",$C60="",$D60=""),"",IF('1. Налаштування'!$C$17="Так",($D60-$C60+1),($D60-$C60+1)-SUMPRODUCT((Svyata&gt;=$C60)*(Svyata&lt;=$D60))))</f>
        <v/>
      </c>
    </row>
    <row r="61">
      <c r="C61" s="26" t="n"/>
      <c r="D61" s="26" t="n"/>
      <c r="E61" s="27">
        <f>IF(OR($A61="",$C61="",$D61=""),"",IF('1. Налаштування'!$C$17="Так",($D61-$C61+1),($D61-$C61+1)-SUMPRODUCT((Svyata&gt;=$C61)*(Svyata&lt;=$D61))))</f>
        <v/>
      </c>
    </row>
    <row r="62">
      <c r="C62" s="26" t="n"/>
      <c r="D62" s="26" t="n"/>
      <c r="E62" s="27">
        <f>IF(OR($A62="",$C62="",$D62=""),"",IF('1. Налаштування'!$C$17="Так",($D62-$C62+1),($D62-$C62+1)-SUMPRODUCT((Svyata&gt;=$C62)*(Svyata&lt;=$D62))))</f>
        <v/>
      </c>
    </row>
    <row r="63">
      <c r="C63" s="26" t="n"/>
      <c r="D63" s="26" t="n"/>
      <c r="E63" s="27">
        <f>IF(OR($A63="",$C63="",$D63=""),"",IF('1. Налаштування'!$C$17="Так",($D63-$C63+1),($D63-$C63+1)-SUMPRODUCT((Svyata&gt;=$C63)*(Svyata&lt;=$D63))))</f>
        <v/>
      </c>
    </row>
    <row r="64">
      <c r="C64" s="26" t="n"/>
      <c r="D64" s="26" t="n"/>
      <c r="E64" s="27">
        <f>IF(OR($A64="",$C64="",$D64=""),"",IF('1. Налаштування'!$C$17="Так",($D64-$C64+1),($D64-$C64+1)-SUMPRODUCT((Svyata&gt;=$C64)*(Svyata&lt;=$D64))))</f>
        <v/>
      </c>
    </row>
    <row r="65">
      <c r="C65" s="26" t="n"/>
      <c r="D65" s="26" t="n"/>
      <c r="E65" s="27">
        <f>IF(OR($A65="",$C65="",$D65=""),"",IF('1. Налаштування'!$C$17="Так",($D65-$C65+1),($D65-$C65+1)-SUMPRODUCT((Svyata&gt;=$C65)*(Svyata&lt;=$D65))))</f>
        <v/>
      </c>
    </row>
    <row r="66">
      <c r="C66" s="26" t="n"/>
      <c r="D66" s="26" t="n"/>
      <c r="E66" s="27">
        <f>IF(OR($A66="",$C66="",$D66=""),"",IF('1. Налаштування'!$C$17="Так",($D66-$C66+1),($D66-$C66+1)-SUMPRODUCT((Svyata&gt;=$C66)*(Svyata&lt;=$D66))))</f>
        <v/>
      </c>
    </row>
    <row r="67">
      <c r="C67" s="26" t="n"/>
      <c r="D67" s="26" t="n"/>
      <c r="E67" s="27">
        <f>IF(OR($A67="",$C67="",$D67=""),"",IF('1. Налаштування'!$C$17="Так",($D67-$C67+1),($D67-$C67+1)-SUMPRODUCT((Svyata&gt;=$C67)*(Svyata&lt;=$D67))))</f>
        <v/>
      </c>
    </row>
    <row r="68">
      <c r="C68" s="26" t="n"/>
      <c r="D68" s="26" t="n"/>
      <c r="E68" s="27">
        <f>IF(OR($A68="",$C68="",$D68=""),"",IF('1. Налаштування'!$C$17="Так",($D68-$C68+1),($D68-$C68+1)-SUMPRODUCT((Svyata&gt;=$C68)*(Svyata&lt;=$D68))))</f>
        <v/>
      </c>
    </row>
    <row r="69">
      <c r="C69" s="26" t="n"/>
      <c r="D69" s="26" t="n"/>
      <c r="E69" s="27">
        <f>IF(OR($A69="",$C69="",$D69=""),"",IF('1. Налаштування'!$C$17="Так",($D69-$C69+1),($D69-$C69+1)-SUMPRODUCT((Svyata&gt;=$C69)*(Svyata&lt;=$D69))))</f>
        <v/>
      </c>
    </row>
    <row r="70">
      <c r="C70" s="26" t="n"/>
      <c r="D70" s="26" t="n"/>
      <c r="E70" s="27">
        <f>IF(OR($A70="",$C70="",$D70=""),"",IF('1. Налаштування'!$C$17="Так",($D70-$C70+1),($D70-$C70+1)-SUMPRODUCT((Svyata&gt;=$C70)*(Svyata&lt;=$D70))))</f>
        <v/>
      </c>
    </row>
    <row r="71">
      <c r="C71" s="26" t="n"/>
      <c r="D71" s="26" t="n"/>
      <c r="E71" s="27">
        <f>IF(OR($A71="",$C71="",$D71=""),"",IF('1. Налаштування'!$C$17="Так",($D71-$C71+1),($D71-$C71+1)-SUMPRODUCT((Svyata&gt;=$C71)*(Svyata&lt;=$D71))))</f>
        <v/>
      </c>
    </row>
    <row r="72">
      <c r="C72" s="26" t="n"/>
      <c r="D72" s="26" t="n"/>
      <c r="E72" s="27">
        <f>IF(OR($A72="",$C72="",$D72=""),"",IF('1. Налаштування'!$C$17="Так",($D72-$C72+1),($D72-$C72+1)-SUMPRODUCT((Svyata&gt;=$C72)*(Svyata&lt;=$D72))))</f>
        <v/>
      </c>
    </row>
    <row r="73">
      <c r="C73" s="26" t="n"/>
      <c r="D73" s="26" t="n"/>
      <c r="E73" s="27">
        <f>IF(OR($A73="",$C73="",$D73=""),"",IF('1. Налаштування'!$C$17="Так",($D73-$C73+1),($D73-$C73+1)-SUMPRODUCT((Svyata&gt;=$C73)*(Svyata&lt;=$D73))))</f>
        <v/>
      </c>
    </row>
    <row r="74">
      <c r="C74" s="26" t="n"/>
      <c r="D74" s="26" t="n"/>
      <c r="E74" s="27">
        <f>IF(OR($A74="",$C74="",$D74=""),"",IF('1. Налаштування'!$C$17="Так",($D74-$C74+1),($D74-$C74+1)-SUMPRODUCT((Svyata&gt;=$C74)*(Svyata&lt;=$D74))))</f>
        <v/>
      </c>
    </row>
    <row r="75">
      <c r="C75" s="26" t="n"/>
      <c r="D75" s="26" t="n"/>
      <c r="E75" s="27">
        <f>IF(OR($A75="",$C75="",$D75=""),"",IF('1. Налаштування'!$C$17="Так",($D75-$C75+1),($D75-$C75+1)-SUMPRODUCT((Svyata&gt;=$C75)*(Svyata&lt;=$D75))))</f>
        <v/>
      </c>
    </row>
    <row r="76">
      <c r="C76" s="26" t="n"/>
      <c r="D76" s="26" t="n"/>
      <c r="E76" s="27">
        <f>IF(OR($A76="",$C76="",$D76=""),"",IF('1. Налаштування'!$C$17="Так",($D76-$C76+1),($D76-$C76+1)-SUMPRODUCT((Svyata&gt;=$C76)*(Svyata&lt;=$D76))))</f>
        <v/>
      </c>
    </row>
    <row r="77">
      <c r="C77" s="26" t="n"/>
      <c r="D77" s="26" t="n"/>
      <c r="E77" s="27">
        <f>IF(OR($A77="",$C77="",$D77=""),"",IF('1. Налаштування'!$C$17="Так",($D77-$C77+1),($D77-$C77+1)-SUMPRODUCT((Svyata&gt;=$C77)*(Svyata&lt;=$D77))))</f>
        <v/>
      </c>
    </row>
    <row r="78">
      <c r="C78" s="26" t="n"/>
      <c r="D78" s="26" t="n"/>
      <c r="E78" s="27">
        <f>IF(OR($A78="",$C78="",$D78=""),"",IF('1. Налаштування'!$C$17="Так",($D78-$C78+1),($D78-$C78+1)-SUMPRODUCT((Svyata&gt;=$C78)*(Svyata&lt;=$D78))))</f>
        <v/>
      </c>
    </row>
    <row r="79">
      <c r="C79" s="26" t="n"/>
      <c r="D79" s="26" t="n"/>
      <c r="E79" s="27">
        <f>IF(OR($A79="",$C79="",$D79=""),"",IF('1. Налаштування'!$C$17="Так",($D79-$C79+1),($D79-$C79+1)-SUMPRODUCT((Svyata&gt;=$C79)*(Svyata&lt;=$D79))))</f>
        <v/>
      </c>
    </row>
    <row r="80">
      <c r="C80" s="26" t="n"/>
      <c r="D80" s="26" t="n"/>
      <c r="E80" s="27">
        <f>IF(OR($A80="",$C80="",$D80=""),"",IF('1. Налаштування'!$C$17="Так",($D80-$C80+1),($D80-$C80+1)-SUMPRODUCT((Svyata&gt;=$C80)*(Svyata&lt;=$D80))))</f>
        <v/>
      </c>
    </row>
    <row r="81">
      <c r="C81" s="26" t="n"/>
      <c r="D81" s="26" t="n"/>
      <c r="E81" s="27">
        <f>IF(OR($A81="",$C81="",$D81=""),"",IF('1. Налаштування'!$C$17="Так",($D81-$C81+1),($D81-$C81+1)-SUMPRODUCT((Svyata&gt;=$C81)*(Svyata&lt;=$D81))))</f>
        <v/>
      </c>
    </row>
    <row r="82">
      <c r="C82" s="26" t="n"/>
      <c r="D82" s="26" t="n"/>
      <c r="E82" s="27">
        <f>IF(OR($A82="",$C82="",$D82=""),"",IF('1. Налаштування'!$C$17="Так",($D82-$C82+1),($D82-$C82+1)-SUMPRODUCT((Svyata&gt;=$C82)*(Svyata&lt;=$D82))))</f>
        <v/>
      </c>
    </row>
    <row r="83">
      <c r="C83" s="26" t="n"/>
      <c r="D83" s="26" t="n"/>
      <c r="E83" s="27">
        <f>IF(OR($A83="",$C83="",$D83=""),"",IF('1. Налаштування'!$C$17="Так",($D83-$C83+1),($D83-$C83+1)-SUMPRODUCT((Svyata&gt;=$C83)*(Svyata&lt;=$D83))))</f>
        <v/>
      </c>
    </row>
    <row r="84">
      <c r="C84" s="26" t="n"/>
      <c r="D84" s="26" t="n"/>
      <c r="E84" s="27">
        <f>IF(OR($A84="",$C84="",$D84=""),"",IF('1. Налаштування'!$C$17="Так",($D84-$C84+1),($D84-$C84+1)-SUMPRODUCT((Svyata&gt;=$C84)*(Svyata&lt;=$D84))))</f>
        <v/>
      </c>
    </row>
    <row r="85">
      <c r="C85" s="26" t="n"/>
      <c r="D85" s="26" t="n"/>
      <c r="E85" s="27">
        <f>IF(OR($A85="",$C85="",$D85=""),"",IF('1. Налаштування'!$C$17="Так",($D85-$C85+1),($D85-$C85+1)-SUMPRODUCT((Svyata&gt;=$C85)*(Svyata&lt;=$D85))))</f>
        <v/>
      </c>
    </row>
    <row r="86">
      <c r="C86" s="26" t="n"/>
      <c r="D86" s="26" t="n"/>
      <c r="E86" s="27">
        <f>IF(OR($A86="",$C86="",$D86=""),"",IF('1. Налаштування'!$C$17="Так",($D86-$C86+1),($D86-$C86+1)-SUMPRODUCT((Svyata&gt;=$C86)*(Svyata&lt;=$D86))))</f>
        <v/>
      </c>
    </row>
    <row r="87">
      <c r="C87" s="26" t="n"/>
      <c r="D87" s="26" t="n"/>
      <c r="E87" s="27">
        <f>IF(OR($A87="",$C87="",$D87=""),"",IF('1. Налаштування'!$C$17="Так",($D87-$C87+1),($D87-$C87+1)-SUMPRODUCT((Svyata&gt;=$C87)*(Svyata&lt;=$D87))))</f>
        <v/>
      </c>
    </row>
    <row r="88">
      <c r="C88" s="26" t="n"/>
      <c r="D88" s="26" t="n"/>
      <c r="E88" s="27">
        <f>IF(OR($A88="",$C88="",$D88=""),"",IF('1. Налаштування'!$C$17="Так",($D88-$C88+1),($D88-$C88+1)-SUMPRODUCT((Svyata&gt;=$C88)*(Svyata&lt;=$D88))))</f>
        <v/>
      </c>
    </row>
    <row r="89">
      <c r="C89" s="26" t="n"/>
      <c r="D89" s="26" t="n"/>
      <c r="E89" s="27">
        <f>IF(OR($A89="",$C89="",$D89=""),"",IF('1. Налаштування'!$C$17="Так",($D89-$C89+1),($D89-$C89+1)-SUMPRODUCT((Svyata&gt;=$C89)*(Svyata&lt;=$D89))))</f>
        <v/>
      </c>
    </row>
    <row r="90">
      <c r="C90" s="26" t="n"/>
      <c r="D90" s="26" t="n"/>
      <c r="E90" s="27">
        <f>IF(OR($A90="",$C90="",$D90=""),"",IF('1. Налаштування'!$C$17="Так",($D90-$C90+1),($D90-$C90+1)-SUMPRODUCT((Svyata&gt;=$C90)*(Svyata&lt;=$D90))))</f>
        <v/>
      </c>
    </row>
    <row r="91">
      <c r="C91" s="26" t="n"/>
      <c r="D91" s="26" t="n"/>
      <c r="E91" s="27">
        <f>IF(OR($A91="",$C91="",$D91=""),"",IF('1. Налаштування'!$C$17="Так",($D91-$C91+1),($D91-$C91+1)-SUMPRODUCT((Svyata&gt;=$C91)*(Svyata&lt;=$D91))))</f>
        <v/>
      </c>
    </row>
    <row r="92">
      <c r="C92" s="26" t="n"/>
      <c r="D92" s="26" t="n"/>
      <c r="E92" s="27">
        <f>IF(OR($A92="",$C92="",$D92=""),"",IF('1. Налаштування'!$C$17="Так",($D92-$C92+1),($D92-$C92+1)-SUMPRODUCT((Svyata&gt;=$C92)*(Svyata&lt;=$D92))))</f>
        <v/>
      </c>
    </row>
    <row r="93">
      <c r="C93" s="26" t="n"/>
      <c r="D93" s="26" t="n"/>
      <c r="E93" s="27">
        <f>IF(OR($A93="",$C93="",$D93=""),"",IF('1. Налаштування'!$C$17="Так",($D93-$C93+1),($D93-$C93+1)-SUMPRODUCT((Svyata&gt;=$C93)*(Svyata&lt;=$D93))))</f>
        <v/>
      </c>
    </row>
    <row r="94">
      <c r="C94" s="26" t="n"/>
      <c r="D94" s="26" t="n"/>
      <c r="E94" s="27">
        <f>IF(OR($A94="",$C94="",$D94=""),"",IF('1. Налаштування'!$C$17="Так",($D94-$C94+1),($D94-$C94+1)-SUMPRODUCT((Svyata&gt;=$C94)*(Svyata&lt;=$D94))))</f>
        <v/>
      </c>
    </row>
    <row r="95">
      <c r="C95" s="26" t="n"/>
      <c r="D95" s="26" t="n"/>
      <c r="E95" s="27">
        <f>IF(OR($A95="",$C95="",$D95=""),"",IF('1. Налаштування'!$C$17="Так",($D95-$C95+1),($D95-$C95+1)-SUMPRODUCT((Svyata&gt;=$C95)*(Svyata&lt;=$D95))))</f>
        <v/>
      </c>
    </row>
    <row r="96">
      <c r="C96" s="26" t="n"/>
      <c r="D96" s="26" t="n"/>
      <c r="E96" s="27">
        <f>IF(OR($A96="",$C96="",$D96=""),"",IF('1. Налаштування'!$C$17="Так",($D96-$C96+1),($D96-$C96+1)-SUMPRODUCT((Svyata&gt;=$C96)*(Svyata&lt;=$D96))))</f>
        <v/>
      </c>
    </row>
    <row r="97">
      <c r="C97" s="26" t="n"/>
      <c r="D97" s="26" t="n"/>
      <c r="E97" s="27">
        <f>IF(OR($A97="",$C97="",$D97=""),"",IF('1. Налаштування'!$C$17="Так",($D97-$C97+1),($D97-$C97+1)-SUMPRODUCT((Svyata&gt;=$C97)*(Svyata&lt;=$D97))))</f>
        <v/>
      </c>
    </row>
    <row r="98">
      <c r="C98" s="26" t="n"/>
      <c r="D98" s="26" t="n"/>
      <c r="E98" s="27">
        <f>IF(OR($A98="",$C98="",$D98=""),"",IF('1. Налаштування'!$C$17="Так",($D98-$C98+1),($D98-$C98+1)-SUMPRODUCT((Svyata&gt;=$C98)*(Svyata&lt;=$D98))))</f>
        <v/>
      </c>
    </row>
    <row r="99">
      <c r="C99" s="26" t="n"/>
      <c r="D99" s="26" t="n"/>
      <c r="E99" s="27">
        <f>IF(OR($A99="",$C99="",$D99=""),"",IF('1. Налаштування'!$C$17="Так",($D99-$C99+1),($D99-$C99+1)-SUMPRODUCT((Svyata&gt;=$C99)*(Svyata&lt;=$D99))))</f>
        <v/>
      </c>
    </row>
    <row r="100">
      <c r="C100" s="26" t="n"/>
      <c r="D100" s="26" t="n"/>
      <c r="E100" s="27">
        <f>IF(OR($A100="",$C100="",$D100=""),"",IF('1. Налаштування'!$C$17="Так",($D100-$C100+1),($D100-$C100+1)-SUMPRODUCT((Svyata&gt;=$C100)*(Svyata&lt;=$D100))))</f>
        <v/>
      </c>
    </row>
    <row r="101">
      <c r="C101" s="26" t="n"/>
      <c r="D101" s="26" t="n"/>
      <c r="E101" s="27">
        <f>IF(OR($A101="",$C101="",$D101=""),"",IF('1. Налаштування'!$C$17="Так",($D101-$C101+1),($D101-$C101+1)-SUMPRODUCT((Svyata&gt;=$C101)*(Svyata&lt;=$D101))))</f>
        <v/>
      </c>
    </row>
    <row r="102">
      <c r="C102" s="26" t="n"/>
      <c r="D102" s="26" t="n"/>
      <c r="E102" s="27">
        <f>IF(OR($A102="",$C102="",$D102=""),"",IF('1. Налаштування'!$C$17="Так",($D102-$C102+1),($D102-$C102+1)-SUMPRODUCT((Svyata&gt;=$C102)*(Svyata&lt;=$D102))))</f>
        <v/>
      </c>
    </row>
    <row r="103">
      <c r="C103" s="26" t="n"/>
      <c r="D103" s="26" t="n"/>
      <c r="E103" s="27">
        <f>IF(OR($A103="",$C103="",$D103=""),"",IF('1. Налаштування'!$C$17="Так",($D103-$C103+1),($D103-$C103+1)-SUMPRODUCT((Svyata&gt;=$C103)*(Svyata&lt;=$D103))))</f>
        <v/>
      </c>
    </row>
    <row r="104">
      <c r="C104" s="26" t="n"/>
      <c r="D104" s="26" t="n"/>
      <c r="E104" s="27">
        <f>IF(OR($A104="",$C104="",$D104=""),"",IF('1. Налаштування'!$C$17="Так",($D104-$C104+1),($D104-$C104+1)-SUMPRODUCT((Svyata&gt;=$C104)*(Svyata&lt;=$D104))))</f>
        <v/>
      </c>
    </row>
  </sheetData>
  <dataValidations count="3">
    <dataValidation sqref="B5:B104" showDropDown="0" showInputMessage="0" showErrorMessage="0" allowBlank="1" type="list">
      <formula1>"Щорічна відпустка,Лікарняний,Без збереження зарплати,Інша"</formula1>
    </dataValidation>
    <dataValidation sqref="F5:F104" showDropDown="0" showInputMessage="0" showErrorMessage="0" allowBlank="1" type="list">
      <formula1>"Затверджено,Очікує,Скасовано"</formula1>
    </dataValidation>
    <dataValidation sqref="A5:A104" showDropDown="0" showInputMessage="0" showErrorMessage="0" allowBlank="1" type="list">
      <formula1>'2. Працівники'!$A$5:$A$34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4" customWidth="1" min="3" max="3"/>
    <col width="22" customWidth="1" min="4" max="4"/>
    <col width="4" customWidth="1" min="5" max="5"/>
    <col width="22" customWidth="1" min="6" max="6"/>
    <col width="4" customWidth="1" min="7" max="7"/>
    <col width="22" customWidth="1" min="8" max="8"/>
  </cols>
  <sheetData>
    <row r="1"/>
    <row r="2">
      <c r="B2" s="5" t="inlineStr">
        <is>
          <t>Огляд команди</t>
        </is>
      </c>
    </row>
    <row r="3">
      <c r="B3" s="6" t="inlineStr">
        <is>
          <t>Дані беруться з аркушів Працівники та Журнал відпусток.</t>
        </is>
      </c>
    </row>
    <row r="4"/>
    <row r="5">
      <c r="B5" s="18" t="inlineStr">
        <is>
          <t>НОРМА КОМАНДИ (ДНІВ)</t>
        </is>
      </c>
      <c r="D5" s="18" t="inlineStr">
        <is>
          <t>ВИКОРИСТАНО (ЗАТВЕРДЖЕНО)</t>
        </is>
      </c>
      <c r="F5" s="18" t="inlineStr">
        <is>
          <t>ЗАБРОНЬОВАНО (ОЧІКУЄ)</t>
        </is>
      </c>
      <c r="H5" s="18" t="inlineStr">
        <is>
          <t>ЗАЛИШОК</t>
        </is>
      </c>
    </row>
    <row r="6">
      <c r="B6" s="27">
        <f>'2. Працівники'!F36</f>
        <v/>
      </c>
      <c r="D6" s="27">
        <f>'2. Працівники'!G36</f>
        <v/>
      </c>
      <c r="F6" s="27">
        <f>'2. Працівники'!H36</f>
        <v/>
      </c>
      <c r="H6" s="27">
        <f>'2. Працівники'!I36</f>
        <v/>
      </c>
    </row>
    <row r="7"/>
    <row r="8">
      <c r="B8" s="18" t="inlineStr">
        <is>
          <t>Працівник</t>
        </is>
      </c>
      <c r="D8" s="18" t="inlineStr">
        <is>
          <t>Норма</t>
        </is>
      </c>
      <c r="F8" s="18" t="inlineStr">
        <is>
          <t>Використано</t>
        </is>
      </c>
      <c r="H8" s="18" t="inlineStr">
        <is>
          <t>Залишок</t>
        </is>
      </c>
    </row>
    <row r="9">
      <c r="B9" s="19">
        <f>IF('2. Працівники'!A5="","",'2. Працівники'!A5)</f>
        <v/>
      </c>
      <c r="D9" s="27">
        <f>IF('2. Працівники'!A5="","",'2. Працівники'!F5)</f>
        <v/>
      </c>
      <c r="F9" s="27">
        <f>IF('2. Працівники'!A5="","",'2. Працівники'!G5)</f>
        <v/>
      </c>
      <c r="H9" s="27">
        <f>IF('2. Працівники'!A5="","",'2. Працівники'!I5)</f>
        <v/>
      </c>
    </row>
    <row r="10">
      <c r="B10" s="19">
        <f>IF('2. Працівники'!A6="","",'2. Працівники'!A6)</f>
        <v/>
      </c>
      <c r="D10" s="27">
        <f>IF('2. Працівники'!A6="","",'2. Працівники'!F6)</f>
        <v/>
      </c>
      <c r="F10" s="27">
        <f>IF('2. Працівники'!A6="","",'2. Працівники'!G6)</f>
        <v/>
      </c>
      <c r="H10" s="27">
        <f>IF('2. Працівники'!A6="","",'2. Працівники'!I6)</f>
        <v/>
      </c>
    </row>
    <row r="11">
      <c r="B11" s="19">
        <f>IF('2. Працівники'!A7="","",'2. Працівники'!A7)</f>
        <v/>
      </c>
      <c r="D11" s="27">
        <f>IF('2. Працівники'!A7="","",'2. Працівники'!F7)</f>
        <v/>
      </c>
      <c r="F11" s="27">
        <f>IF('2. Працівники'!A7="","",'2. Працівники'!G7)</f>
        <v/>
      </c>
      <c r="H11" s="27">
        <f>IF('2. Працівники'!A7="","",'2. Працівники'!I7)</f>
        <v/>
      </c>
    </row>
    <row r="12">
      <c r="B12" s="19">
        <f>IF('2. Працівники'!A8="","",'2. Працівники'!A8)</f>
        <v/>
      </c>
      <c r="D12" s="27">
        <f>IF('2. Працівники'!A8="","",'2. Працівники'!F8)</f>
        <v/>
      </c>
      <c r="F12" s="27">
        <f>IF('2. Працівники'!A8="","",'2. Працівники'!G8)</f>
        <v/>
      </c>
      <c r="H12" s="27">
        <f>IF('2. Працівники'!A8="","",'2. Працівники'!I8)</f>
        <v/>
      </c>
    </row>
    <row r="13">
      <c r="B13" s="19">
        <f>IF('2. Працівники'!A9="","",'2. Працівники'!A9)</f>
        <v/>
      </c>
      <c r="D13" s="27">
        <f>IF('2. Працівники'!A9="","",'2. Працівники'!F9)</f>
        <v/>
      </c>
      <c r="F13" s="27">
        <f>IF('2. Працівники'!A9="","",'2. Працівники'!G9)</f>
        <v/>
      </c>
      <c r="H13" s="27">
        <f>IF('2. Працівники'!A9="","",'2. Працівники'!I9)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A34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0" customWidth="1" min="1" max="1"/>
    <col width="4.5" customWidth="1" min="2" max="2"/>
    <col width="4.5" customWidth="1" min="3" max="3"/>
    <col width="4.5" customWidth="1" min="4" max="4"/>
    <col width="4.5" customWidth="1" min="5" max="5"/>
    <col width="4.5" customWidth="1" min="6" max="6"/>
    <col width="4.5" customWidth="1" min="7" max="7"/>
    <col width="4.5" customWidth="1" min="8" max="8"/>
    <col width="4.5" customWidth="1" min="9" max="9"/>
    <col width="4.5" customWidth="1" min="10" max="10"/>
    <col width="4.5" customWidth="1" min="11" max="11"/>
    <col width="4.5" customWidth="1" min="12" max="12"/>
    <col width="4.5" customWidth="1" min="13" max="13"/>
    <col width="4.5" customWidth="1" min="14" max="14"/>
    <col width="4.5" customWidth="1" min="15" max="15"/>
    <col width="4.5" customWidth="1" min="16" max="16"/>
    <col width="4.5" customWidth="1" min="17" max="17"/>
    <col width="4.5" customWidth="1" min="18" max="18"/>
    <col width="4.5" customWidth="1" min="19" max="19"/>
    <col width="4.5" customWidth="1" min="20" max="20"/>
    <col width="4.5" customWidth="1" min="21" max="21"/>
    <col width="4.5" customWidth="1" min="22" max="22"/>
    <col width="4.5" customWidth="1" min="23" max="23"/>
    <col width="4.5" customWidth="1" min="24" max="24"/>
    <col width="4.5" customWidth="1" min="25" max="25"/>
    <col width="4.5" customWidth="1" min="26" max="26"/>
    <col width="4.5" customWidth="1" min="27" max="27"/>
    <col width="4.5" customWidth="1" min="28" max="28"/>
    <col width="4.5" customWidth="1" min="29" max="29"/>
    <col width="4.5" customWidth="1" min="30" max="30"/>
    <col width="4.5" customWidth="1" min="31" max="31"/>
    <col width="4.5" customWidth="1" min="32" max="32"/>
    <col width="4.5" customWidth="1" min="33" max="33"/>
    <col width="4.5" customWidth="1" min="34" max="34"/>
    <col width="4.5" customWidth="1" min="35" max="35"/>
    <col width="4.5" customWidth="1" min="36" max="36"/>
    <col width="4.5" customWidth="1" min="37" max="37"/>
    <col width="4.5" customWidth="1" min="38" max="38"/>
    <col width="4.5" customWidth="1" min="39" max="39"/>
    <col width="4.5" customWidth="1" min="40" max="40"/>
    <col width="4.5" customWidth="1" min="41" max="41"/>
    <col width="4.5" customWidth="1" min="42" max="42"/>
    <col width="4.5" customWidth="1" min="43" max="43"/>
    <col width="4.5" customWidth="1" min="44" max="44"/>
    <col width="4.5" customWidth="1" min="45" max="45"/>
    <col width="4.5" customWidth="1" min="46" max="46"/>
    <col width="4.5" customWidth="1" min="47" max="47"/>
    <col width="4.5" customWidth="1" min="48" max="48"/>
    <col width="4.5" customWidth="1" min="49" max="49"/>
    <col width="4.5" customWidth="1" min="50" max="50"/>
    <col width="4.5" customWidth="1" min="51" max="51"/>
    <col width="4.5" customWidth="1" min="52" max="52"/>
    <col width="4.5" customWidth="1" min="53" max="53"/>
  </cols>
  <sheetData>
    <row r="1">
      <c r="A1" s="5" t="inlineStr">
        <is>
          <t>Річний календар</t>
        </is>
      </c>
    </row>
    <row r="2">
      <c r="A2" s="6" t="inlineStr">
        <is>
          <t>Кожна клітинка показує кількість відпусток, записаних на цей тиждень. Клітинка стає синьою, якщо на тижні є відпустка.</t>
        </is>
      </c>
    </row>
    <row r="3">
      <c r="A3" s="6" t="inlineStr">
        <is>
          <t>Місяць →</t>
        </is>
      </c>
      <c r="B3" s="6" t="inlineStr">
        <is>
          <t>Січ</t>
        </is>
      </c>
      <c r="F3" s="6" t="inlineStr">
        <is>
          <t>Лют</t>
        </is>
      </c>
      <c r="J3" s="6" t="inlineStr">
        <is>
          <t>Бер</t>
        </is>
      </c>
      <c r="N3" s="6" t="inlineStr">
        <is>
          <t>Кві</t>
        </is>
      </c>
      <c r="S3" s="6" t="inlineStr">
        <is>
          <t>Тра</t>
        </is>
      </c>
      <c r="W3" s="6" t="inlineStr">
        <is>
          <t>Чер</t>
        </is>
      </c>
      <c r="AA3" s="6" t="inlineStr">
        <is>
          <t>Лип</t>
        </is>
      </c>
      <c r="AF3" s="6" t="inlineStr">
        <is>
          <t>Сер</t>
        </is>
      </c>
      <c r="AJ3" s="6" t="inlineStr">
        <is>
          <t>Вер</t>
        </is>
      </c>
      <c r="AO3" s="6" t="inlineStr">
        <is>
          <t>Жов</t>
        </is>
      </c>
      <c r="AS3" s="6" t="inlineStr">
        <is>
          <t>Лис</t>
        </is>
      </c>
      <c r="AW3" s="6" t="inlineStr">
        <is>
          <t>Гру</t>
        </is>
      </c>
    </row>
    <row r="4">
      <c r="A4" s="6" t="inlineStr">
        <is>
          <t>Тиждень →</t>
        </is>
      </c>
      <c r="B4" s="20" t="n">
        <v>1</v>
      </c>
      <c r="C4" s="20" t="n">
        <v>2</v>
      </c>
      <c r="D4" s="20" t="n">
        <v>3</v>
      </c>
      <c r="E4" s="20" t="n">
        <v>4</v>
      </c>
      <c r="F4" s="20" t="n">
        <v>5</v>
      </c>
      <c r="G4" s="20" t="n">
        <v>6</v>
      </c>
      <c r="H4" s="20" t="n">
        <v>7</v>
      </c>
      <c r="I4" s="20" t="n">
        <v>8</v>
      </c>
      <c r="J4" s="20" t="n">
        <v>9</v>
      </c>
      <c r="K4" s="20" t="n">
        <v>10</v>
      </c>
      <c r="L4" s="20" t="n">
        <v>11</v>
      </c>
      <c r="M4" s="20" t="n">
        <v>12</v>
      </c>
      <c r="N4" s="20" t="n">
        <v>13</v>
      </c>
      <c r="O4" s="20" t="n">
        <v>14</v>
      </c>
      <c r="P4" s="20" t="n">
        <v>15</v>
      </c>
      <c r="Q4" s="20" t="n">
        <v>16</v>
      </c>
      <c r="R4" s="20" t="n">
        <v>17</v>
      </c>
      <c r="S4" s="20" t="n">
        <v>18</v>
      </c>
      <c r="T4" s="20" t="n">
        <v>19</v>
      </c>
      <c r="U4" s="20" t="n">
        <v>20</v>
      </c>
      <c r="V4" s="20" t="n">
        <v>21</v>
      </c>
      <c r="W4" s="20" t="n">
        <v>22</v>
      </c>
      <c r="X4" s="20" t="n">
        <v>23</v>
      </c>
      <c r="Y4" s="20" t="n">
        <v>24</v>
      </c>
      <c r="Z4" s="20" t="n">
        <v>25</v>
      </c>
      <c r="AA4" s="20" t="n">
        <v>26</v>
      </c>
      <c r="AB4" s="20" t="n">
        <v>27</v>
      </c>
      <c r="AC4" s="20" t="n">
        <v>28</v>
      </c>
      <c r="AD4" s="20" t="n">
        <v>29</v>
      </c>
      <c r="AE4" s="20" t="n">
        <v>30</v>
      </c>
      <c r="AF4" s="20" t="n">
        <v>31</v>
      </c>
      <c r="AG4" s="20" t="n">
        <v>32</v>
      </c>
      <c r="AH4" s="20" t="n">
        <v>33</v>
      </c>
      <c r="AI4" s="20" t="n">
        <v>34</v>
      </c>
      <c r="AJ4" s="20" t="n">
        <v>35</v>
      </c>
      <c r="AK4" s="20" t="n">
        <v>36</v>
      </c>
      <c r="AL4" s="20" t="n">
        <v>37</v>
      </c>
      <c r="AM4" s="20" t="n">
        <v>38</v>
      </c>
      <c r="AN4" s="20" t="n">
        <v>39</v>
      </c>
      <c r="AO4" s="20" t="n">
        <v>40</v>
      </c>
      <c r="AP4" s="20" t="n">
        <v>41</v>
      </c>
      <c r="AQ4" s="20" t="n">
        <v>42</v>
      </c>
      <c r="AR4" s="20" t="n">
        <v>43</v>
      </c>
      <c r="AS4" s="20" t="n">
        <v>44</v>
      </c>
      <c r="AT4" s="20" t="n">
        <v>45</v>
      </c>
      <c r="AU4" s="20" t="n">
        <v>46</v>
      </c>
      <c r="AV4" s="20" t="n">
        <v>47</v>
      </c>
      <c r="AW4" s="20" t="n">
        <v>48</v>
      </c>
      <c r="AX4" s="20" t="n">
        <v>49</v>
      </c>
      <c r="AY4" s="20" t="n">
        <v>50</v>
      </c>
      <c r="AZ4" s="20" t="n">
        <v>51</v>
      </c>
      <c r="BA4" s="20" t="n">
        <v>52</v>
      </c>
    </row>
    <row r="5">
      <c r="A5" s="19">
        <f>IF('2. Працівники'!A5="","",'2. Працівники'!A5)</f>
        <v/>
      </c>
      <c r="B5" s="28">
        <f>IF($A5="","",COUNTIFS('3. Журнал відпусток'!$A$5:$A$200,$A5,'3.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5" s="28">
        <f>IF($A5="","",COUNTIFS('3. Журнал відпусток'!$A$5:$A$200,$A5,'3.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5" s="28">
        <f>IF($A5="","",COUNTIFS('3. Журнал відпусток'!$A$5:$A$200,$A5,'3.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5" s="28">
        <f>IF($A5="","",COUNTIFS('3. Журнал відпусток'!$A$5:$A$200,$A5,'3.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5" s="28">
        <f>IF($A5="","",COUNTIFS('3. Журнал відпусток'!$A$5:$A$200,$A5,'3.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5" s="28">
        <f>IF($A5="","",COUNTIFS('3. Журнал відпусток'!$A$5:$A$200,$A5,'3.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5" s="28">
        <f>IF($A5="","",COUNTIFS('3. Журнал відпусток'!$A$5:$A$200,$A5,'3.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5" s="28">
        <f>IF($A5="","",COUNTIFS('3. Журнал відпусток'!$A$5:$A$200,$A5,'3.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5" s="28">
        <f>IF($A5="","",COUNTIFS('3. Журнал відпусток'!$A$5:$A$200,$A5,'3.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5" s="28">
        <f>IF($A5="","",COUNTIFS('3. Журнал відпусток'!$A$5:$A$200,$A5,'3.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5" s="28">
        <f>IF($A5="","",COUNTIFS('3. Журнал відпусток'!$A$5:$A$200,$A5,'3.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5" s="28">
        <f>IF($A5="","",COUNTIFS('3. Журнал відпусток'!$A$5:$A$200,$A5,'3.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5" s="28">
        <f>IF($A5="","",COUNTIFS('3. Журнал відпусток'!$A$5:$A$200,$A5,'3.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5" s="28">
        <f>IF($A5="","",COUNTIFS('3. Журнал відпусток'!$A$5:$A$200,$A5,'3.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5" s="28">
        <f>IF($A5="","",COUNTIFS('3. Журнал відпусток'!$A$5:$A$200,$A5,'3.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5" s="28">
        <f>IF($A5="","",COUNTIFS('3. Журнал відпусток'!$A$5:$A$200,$A5,'3.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5" s="28">
        <f>IF($A5="","",COUNTIFS('3. Журнал відпусток'!$A$5:$A$200,$A5,'3.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5" s="28">
        <f>IF($A5="","",COUNTIFS('3. Журнал відпусток'!$A$5:$A$200,$A5,'3.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5" s="28">
        <f>IF($A5="","",COUNTIFS('3. Журнал відпусток'!$A$5:$A$200,$A5,'3.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5" s="28">
        <f>IF($A5="","",COUNTIFS('3. Журнал відпусток'!$A$5:$A$200,$A5,'3.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5" s="28">
        <f>IF($A5="","",COUNTIFS('3. Журнал відпусток'!$A$5:$A$200,$A5,'3.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5" s="28">
        <f>IF($A5="","",COUNTIFS('3. Журнал відпусток'!$A$5:$A$200,$A5,'3.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5" s="28">
        <f>IF($A5="","",COUNTIFS('3. Журнал відпусток'!$A$5:$A$200,$A5,'3.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5" s="28">
        <f>IF($A5="","",COUNTIFS('3. Журнал відпусток'!$A$5:$A$200,$A5,'3.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5" s="28">
        <f>IF($A5="","",COUNTIFS('3. Журнал відпусток'!$A$5:$A$200,$A5,'3.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5" s="28">
        <f>IF($A5="","",COUNTIFS('3. Журнал відпусток'!$A$5:$A$200,$A5,'3.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5" s="28">
        <f>IF($A5="","",COUNTIFS('3. Журнал відпусток'!$A$5:$A$200,$A5,'3.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5" s="28">
        <f>IF($A5="","",COUNTIFS('3. Журнал відпусток'!$A$5:$A$200,$A5,'3.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5" s="28">
        <f>IF($A5="","",COUNTIFS('3. Журнал відпусток'!$A$5:$A$200,$A5,'3.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5" s="28">
        <f>IF($A5="","",COUNTIFS('3. Журнал відпусток'!$A$5:$A$200,$A5,'3.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5" s="28">
        <f>IF($A5="","",COUNTIFS('3. Журнал відпусток'!$A$5:$A$200,$A5,'3.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5" s="28">
        <f>IF($A5="","",COUNTIFS('3. Журнал відпусток'!$A$5:$A$200,$A5,'3.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5" s="28">
        <f>IF($A5="","",COUNTIFS('3. Журнал відпусток'!$A$5:$A$200,$A5,'3.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5" s="28">
        <f>IF($A5="","",COUNTIFS('3. Журнал відпусток'!$A$5:$A$200,$A5,'3.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5" s="28">
        <f>IF($A5="","",COUNTIFS('3. Журнал відпусток'!$A$5:$A$200,$A5,'3.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5" s="28">
        <f>IF($A5="","",COUNTIFS('3. Журнал відпусток'!$A$5:$A$200,$A5,'3.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5" s="28">
        <f>IF($A5="","",COUNTIFS('3. Журнал відпусток'!$A$5:$A$200,$A5,'3.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5" s="28">
        <f>IF($A5="","",COUNTIFS('3. Журнал відпусток'!$A$5:$A$200,$A5,'3.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5" s="28">
        <f>IF($A5="","",COUNTIFS('3. Журнал відпусток'!$A$5:$A$200,$A5,'3.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5" s="28">
        <f>IF($A5="","",COUNTIFS('3. Журнал відпусток'!$A$5:$A$200,$A5,'3.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5" s="28">
        <f>IF($A5="","",COUNTIFS('3. Журнал відпусток'!$A$5:$A$200,$A5,'3.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5" s="28">
        <f>IF($A5="","",COUNTIFS('3. Журнал відпусток'!$A$5:$A$200,$A5,'3.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5" s="28">
        <f>IF($A5="","",COUNTIFS('3. Журнал відпусток'!$A$5:$A$200,$A5,'3.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5" s="28">
        <f>IF($A5="","",COUNTIFS('3. Журнал відпусток'!$A$5:$A$200,$A5,'3.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5" s="28">
        <f>IF($A5="","",COUNTIFS('3. Журнал відпусток'!$A$5:$A$200,$A5,'3.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5" s="28">
        <f>IF($A5="","",COUNTIFS('3. Журнал відпусток'!$A$5:$A$200,$A5,'3.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5" s="28">
        <f>IF($A5="","",COUNTIFS('3. Журнал відпусток'!$A$5:$A$200,$A5,'3.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5" s="28">
        <f>IF($A5="","",COUNTIFS('3. Журнал відпусток'!$A$5:$A$200,$A5,'3.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5" s="28">
        <f>IF($A5="","",COUNTIFS('3. Журнал відпусток'!$A$5:$A$200,$A5,'3.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5" s="28">
        <f>IF($A5="","",COUNTIFS('3. Журнал відпусток'!$A$5:$A$200,$A5,'3.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5" s="28">
        <f>IF($A5="","",COUNTIFS('3. Журнал відпусток'!$A$5:$A$200,$A5,'3.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5" s="28">
        <f>IF($A5="","",COUNTIFS('3. Журнал відпусток'!$A$5:$A$200,$A5,'3.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6">
      <c r="A6" s="19">
        <f>IF('2. Працівники'!A6="","",'2. Працівники'!A6)</f>
        <v/>
      </c>
      <c r="B6" s="28">
        <f>IF($A6="","",COUNTIFS('3. Журнал відпусток'!$A$5:$A$200,$A6,'3.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6" s="28">
        <f>IF($A6="","",COUNTIFS('3. Журнал відпусток'!$A$5:$A$200,$A6,'3.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6" s="28">
        <f>IF($A6="","",COUNTIFS('3. Журнал відпусток'!$A$5:$A$200,$A6,'3.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6" s="28">
        <f>IF($A6="","",COUNTIFS('3. Журнал відпусток'!$A$5:$A$200,$A6,'3.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6" s="28">
        <f>IF($A6="","",COUNTIFS('3. Журнал відпусток'!$A$5:$A$200,$A6,'3.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6" s="28">
        <f>IF($A6="","",COUNTIFS('3. Журнал відпусток'!$A$5:$A$200,$A6,'3.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6" s="28">
        <f>IF($A6="","",COUNTIFS('3. Журнал відпусток'!$A$5:$A$200,$A6,'3.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6" s="28">
        <f>IF($A6="","",COUNTIFS('3. Журнал відпусток'!$A$5:$A$200,$A6,'3.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6" s="28">
        <f>IF($A6="","",COUNTIFS('3. Журнал відпусток'!$A$5:$A$200,$A6,'3.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6" s="28">
        <f>IF($A6="","",COUNTIFS('3. Журнал відпусток'!$A$5:$A$200,$A6,'3.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6" s="28">
        <f>IF($A6="","",COUNTIFS('3. Журнал відпусток'!$A$5:$A$200,$A6,'3.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6" s="28">
        <f>IF($A6="","",COUNTIFS('3. Журнал відпусток'!$A$5:$A$200,$A6,'3.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6" s="28">
        <f>IF($A6="","",COUNTIFS('3. Журнал відпусток'!$A$5:$A$200,$A6,'3.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6" s="28">
        <f>IF($A6="","",COUNTIFS('3. Журнал відпусток'!$A$5:$A$200,$A6,'3.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6" s="28">
        <f>IF($A6="","",COUNTIFS('3. Журнал відпусток'!$A$5:$A$200,$A6,'3.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6" s="28">
        <f>IF($A6="","",COUNTIFS('3. Журнал відпусток'!$A$5:$A$200,$A6,'3.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6" s="28">
        <f>IF($A6="","",COUNTIFS('3. Журнал відпусток'!$A$5:$A$200,$A6,'3.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6" s="28">
        <f>IF($A6="","",COUNTIFS('3. Журнал відпусток'!$A$5:$A$200,$A6,'3.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6" s="28">
        <f>IF($A6="","",COUNTIFS('3. Журнал відпусток'!$A$5:$A$200,$A6,'3.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6" s="28">
        <f>IF($A6="","",COUNTIFS('3. Журнал відпусток'!$A$5:$A$200,$A6,'3.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6" s="28">
        <f>IF($A6="","",COUNTIFS('3. Журнал відпусток'!$A$5:$A$200,$A6,'3.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6" s="28">
        <f>IF($A6="","",COUNTIFS('3. Журнал відпусток'!$A$5:$A$200,$A6,'3.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6" s="28">
        <f>IF($A6="","",COUNTIFS('3. Журнал відпусток'!$A$5:$A$200,$A6,'3.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6" s="28">
        <f>IF($A6="","",COUNTIFS('3. Журнал відпусток'!$A$5:$A$200,$A6,'3.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6" s="28">
        <f>IF($A6="","",COUNTIFS('3. Журнал відпусток'!$A$5:$A$200,$A6,'3.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6" s="28">
        <f>IF($A6="","",COUNTIFS('3. Журнал відпусток'!$A$5:$A$200,$A6,'3.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6" s="28">
        <f>IF($A6="","",COUNTIFS('3. Журнал відпусток'!$A$5:$A$200,$A6,'3.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6" s="28">
        <f>IF($A6="","",COUNTIFS('3. Журнал відпусток'!$A$5:$A$200,$A6,'3.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6" s="28">
        <f>IF($A6="","",COUNTIFS('3. Журнал відпусток'!$A$5:$A$200,$A6,'3.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6" s="28">
        <f>IF($A6="","",COUNTIFS('3. Журнал відпусток'!$A$5:$A$200,$A6,'3.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6" s="28">
        <f>IF($A6="","",COUNTIFS('3. Журнал відпусток'!$A$5:$A$200,$A6,'3.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6" s="28">
        <f>IF($A6="","",COUNTIFS('3. Журнал відпусток'!$A$5:$A$200,$A6,'3.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6" s="28">
        <f>IF($A6="","",COUNTIFS('3. Журнал відпусток'!$A$5:$A$200,$A6,'3.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6" s="28">
        <f>IF($A6="","",COUNTIFS('3. Журнал відпусток'!$A$5:$A$200,$A6,'3.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6" s="28">
        <f>IF($A6="","",COUNTIFS('3. Журнал відпусток'!$A$5:$A$200,$A6,'3.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6" s="28">
        <f>IF($A6="","",COUNTIFS('3. Журнал відпусток'!$A$5:$A$200,$A6,'3.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6" s="28">
        <f>IF($A6="","",COUNTIFS('3. Журнал відпусток'!$A$5:$A$200,$A6,'3.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6" s="28">
        <f>IF($A6="","",COUNTIFS('3. Журнал відпусток'!$A$5:$A$200,$A6,'3.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6" s="28">
        <f>IF($A6="","",COUNTIFS('3. Журнал відпусток'!$A$5:$A$200,$A6,'3.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6" s="28">
        <f>IF($A6="","",COUNTIFS('3. Журнал відпусток'!$A$5:$A$200,$A6,'3.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6" s="28">
        <f>IF($A6="","",COUNTIFS('3. Журнал відпусток'!$A$5:$A$200,$A6,'3.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6" s="28">
        <f>IF($A6="","",COUNTIFS('3. Журнал відпусток'!$A$5:$A$200,$A6,'3.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6" s="28">
        <f>IF($A6="","",COUNTIFS('3. Журнал відпусток'!$A$5:$A$200,$A6,'3.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6" s="28">
        <f>IF($A6="","",COUNTIFS('3. Журнал відпусток'!$A$5:$A$200,$A6,'3.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6" s="28">
        <f>IF($A6="","",COUNTIFS('3. Журнал відпусток'!$A$5:$A$200,$A6,'3.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6" s="28">
        <f>IF($A6="","",COUNTIFS('3. Журнал відпусток'!$A$5:$A$200,$A6,'3.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6" s="28">
        <f>IF($A6="","",COUNTIFS('3. Журнал відпусток'!$A$5:$A$200,$A6,'3.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6" s="28">
        <f>IF($A6="","",COUNTIFS('3. Журнал відпусток'!$A$5:$A$200,$A6,'3.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6" s="28">
        <f>IF($A6="","",COUNTIFS('3. Журнал відпусток'!$A$5:$A$200,$A6,'3.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6" s="28">
        <f>IF($A6="","",COUNTIFS('3. Журнал відпусток'!$A$5:$A$200,$A6,'3.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6" s="28">
        <f>IF($A6="","",COUNTIFS('3. Журнал відпусток'!$A$5:$A$200,$A6,'3.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6" s="28">
        <f>IF($A6="","",COUNTIFS('3. Журнал відпусток'!$A$5:$A$200,$A6,'3.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7">
      <c r="A7" s="19">
        <f>IF('2. Працівники'!A7="","",'2. Працівники'!A7)</f>
        <v/>
      </c>
      <c r="B7" s="28">
        <f>IF($A7="","",COUNTIFS('3. Журнал відпусток'!$A$5:$A$200,$A7,'3.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7" s="28">
        <f>IF($A7="","",COUNTIFS('3. Журнал відпусток'!$A$5:$A$200,$A7,'3.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7" s="28">
        <f>IF($A7="","",COUNTIFS('3. Журнал відпусток'!$A$5:$A$200,$A7,'3.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7" s="28">
        <f>IF($A7="","",COUNTIFS('3. Журнал відпусток'!$A$5:$A$200,$A7,'3.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7" s="28">
        <f>IF($A7="","",COUNTIFS('3. Журнал відпусток'!$A$5:$A$200,$A7,'3.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7" s="28">
        <f>IF($A7="","",COUNTIFS('3. Журнал відпусток'!$A$5:$A$200,$A7,'3.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7" s="28">
        <f>IF($A7="","",COUNTIFS('3. Журнал відпусток'!$A$5:$A$200,$A7,'3.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7" s="28">
        <f>IF($A7="","",COUNTIFS('3. Журнал відпусток'!$A$5:$A$200,$A7,'3.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7" s="28">
        <f>IF($A7="","",COUNTIFS('3. Журнал відпусток'!$A$5:$A$200,$A7,'3.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7" s="28">
        <f>IF($A7="","",COUNTIFS('3. Журнал відпусток'!$A$5:$A$200,$A7,'3.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7" s="28">
        <f>IF($A7="","",COUNTIFS('3. Журнал відпусток'!$A$5:$A$200,$A7,'3.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7" s="28">
        <f>IF($A7="","",COUNTIFS('3. Журнал відпусток'!$A$5:$A$200,$A7,'3.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7" s="28">
        <f>IF($A7="","",COUNTIFS('3. Журнал відпусток'!$A$5:$A$200,$A7,'3.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7" s="28">
        <f>IF($A7="","",COUNTIFS('3. Журнал відпусток'!$A$5:$A$200,$A7,'3.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7" s="28">
        <f>IF($A7="","",COUNTIFS('3. Журнал відпусток'!$A$5:$A$200,$A7,'3.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7" s="28">
        <f>IF($A7="","",COUNTIFS('3. Журнал відпусток'!$A$5:$A$200,$A7,'3.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7" s="28">
        <f>IF($A7="","",COUNTIFS('3. Журнал відпусток'!$A$5:$A$200,$A7,'3.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7" s="28">
        <f>IF($A7="","",COUNTIFS('3. Журнал відпусток'!$A$5:$A$200,$A7,'3.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7" s="28">
        <f>IF($A7="","",COUNTIFS('3. Журнал відпусток'!$A$5:$A$200,$A7,'3.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7" s="28">
        <f>IF($A7="","",COUNTIFS('3. Журнал відпусток'!$A$5:$A$200,$A7,'3.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7" s="28">
        <f>IF($A7="","",COUNTIFS('3. Журнал відпусток'!$A$5:$A$200,$A7,'3.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7" s="28">
        <f>IF($A7="","",COUNTIFS('3. Журнал відпусток'!$A$5:$A$200,$A7,'3.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7" s="28">
        <f>IF($A7="","",COUNTIFS('3. Журнал відпусток'!$A$5:$A$200,$A7,'3.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7" s="28">
        <f>IF($A7="","",COUNTIFS('3. Журнал відпусток'!$A$5:$A$200,$A7,'3.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7" s="28">
        <f>IF($A7="","",COUNTIFS('3. Журнал відпусток'!$A$5:$A$200,$A7,'3.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7" s="28">
        <f>IF($A7="","",COUNTIFS('3. Журнал відпусток'!$A$5:$A$200,$A7,'3.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7" s="28">
        <f>IF($A7="","",COUNTIFS('3. Журнал відпусток'!$A$5:$A$200,$A7,'3.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7" s="28">
        <f>IF($A7="","",COUNTIFS('3. Журнал відпусток'!$A$5:$A$200,$A7,'3.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7" s="28">
        <f>IF($A7="","",COUNTIFS('3. Журнал відпусток'!$A$5:$A$200,$A7,'3.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7" s="28">
        <f>IF($A7="","",COUNTIFS('3. Журнал відпусток'!$A$5:$A$200,$A7,'3.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7" s="28">
        <f>IF($A7="","",COUNTIFS('3. Журнал відпусток'!$A$5:$A$200,$A7,'3.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7" s="28">
        <f>IF($A7="","",COUNTIFS('3. Журнал відпусток'!$A$5:$A$200,$A7,'3.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7" s="28">
        <f>IF($A7="","",COUNTIFS('3. Журнал відпусток'!$A$5:$A$200,$A7,'3.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7" s="28">
        <f>IF($A7="","",COUNTIFS('3. Журнал відпусток'!$A$5:$A$200,$A7,'3.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7" s="28">
        <f>IF($A7="","",COUNTIFS('3. Журнал відпусток'!$A$5:$A$200,$A7,'3.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7" s="28">
        <f>IF($A7="","",COUNTIFS('3. Журнал відпусток'!$A$5:$A$200,$A7,'3.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7" s="28">
        <f>IF($A7="","",COUNTIFS('3. Журнал відпусток'!$A$5:$A$200,$A7,'3.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7" s="28">
        <f>IF($A7="","",COUNTIFS('3. Журнал відпусток'!$A$5:$A$200,$A7,'3.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7" s="28">
        <f>IF($A7="","",COUNTIFS('3. Журнал відпусток'!$A$5:$A$200,$A7,'3.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7" s="28">
        <f>IF($A7="","",COUNTIFS('3. Журнал відпусток'!$A$5:$A$200,$A7,'3.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7" s="28">
        <f>IF($A7="","",COUNTIFS('3. Журнал відпусток'!$A$5:$A$200,$A7,'3.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7" s="28">
        <f>IF($A7="","",COUNTIFS('3. Журнал відпусток'!$A$5:$A$200,$A7,'3.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7" s="28">
        <f>IF($A7="","",COUNTIFS('3. Журнал відпусток'!$A$5:$A$200,$A7,'3.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7" s="28">
        <f>IF($A7="","",COUNTIFS('3. Журнал відпусток'!$A$5:$A$200,$A7,'3.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7" s="28">
        <f>IF($A7="","",COUNTIFS('3. Журнал відпусток'!$A$5:$A$200,$A7,'3.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7" s="28">
        <f>IF($A7="","",COUNTIFS('3. Журнал відпусток'!$A$5:$A$200,$A7,'3.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7" s="28">
        <f>IF($A7="","",COUNTIFS('3. Журнал відпусток'!$A$5:$A$200,$A7,'3.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7" s="28">
        <f>IF($A7="","",COUNTIFS('3. Журнал відпусток'!$A$5:$A$200,$A7,'3.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7" s="28">
        <f>IF($A7="","",COUNTIFS('3. Журнал відпусток'!$A$5:$A$200,$A7,'3.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7" s="28">
        <f>IF($A7="","",COUNTIFS('3. Журнал відпусток'!$A$5:$A$200,$A7,'3.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7" s="28">
        <f>IF($A7="","",COUNTIFS('3. Журнал відпусток'!$A$5:$A$200,$A7,'3.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7" s="28">
        <f>IF($A7="","",COUNTIFS('3. Журнал відпусток'!$A$5:$A$200,$A7,'3.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8">
      <c r="A8" s="19">
        <f>IF('2. Працівники'!A8="","",'2. Працівники'!A8)</f>
        <v/>
      </c>
      <c r="B8" s="28">
        <f>IF($A8="","",COUNTIFS('3. Журнал відпусток'!$A$5:$A$200,$A8,'3.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8" s="28">
        <f>IF($A8="","",COUNTIFS('3. Журнал відпусток'!$A$5:$A$200,$A8,'3.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8" s="28">
        <f>IF($A8="","",COUNTIFS('3. Журнал відпусток'!$A$5:$A$200,$A8,'3.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8" s="28">
        <f>IF($A8="","",COUNTIFS('3. Журнал відпусток'!$A$5:$A$200,$A8,'3.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8" s="28">
        <f>IF($A8="","",COUNTIFS('3. Журнал відпусток'!$A$5:$A$200,$A8,'3.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8" s="28">
        <f>IF($A8="","",COUNTIFS('3. Журнал відпусток'!$A$5:$A$200,$A8,'3.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8" s="28">
        <f>IF($A8="","",COUNTIFS('3. Журнал відпусток'!$A$5:$A$200,$A8,'3.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8" s="28">
        <f>IF($A8="","",COUNTIFS('3. Журнал відпусток'!$A$5:$A$200,$A8,'3.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8" s="28">
        <f>IF($A8="","",COUNTIFS('3. Журнал відпусток'!$A$5:$A$200,$A8,'3.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8" s="28">
        <f>IF($A8="","",COUNTIFS('3. Журнал відпусток'!$A$5:$A$200,$A8,'3.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8" s="28">
        <f>IF($A8="","",COUNTIFS('3. Журнал відпусток'!$A$5:$A$200,$A8,'3.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8" s="28">
        <f>IF($A8="","",COUNTIFS('3. Журнал відпусток'!$A$5:$A$200,$A8,'3.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8" s="28">
        <f>IF($A8="","",COUNTIFS('3. Журнал відпусток'!$A$5:$A$200,$A8,'3.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8" s="28">
        <f>IF($A8="","",COUNTIFS('3. Журнал відпусток'!$A$5:$A$200,$A8,'3.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8" s="28">
        <f>IF($A8="","",COUNTIFS('3. Журнал відпусток'!$A$5:$A$200,$A8,'3.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8" s="28">
        <f>IF($A8="","",COUNTIFS('3. Журнал відпусток'!$A$5:$A$200,$A8,'3.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8" s="28">
        <f>IF($A8="","",COUNTIFS('3. Журнал відпусток'!$A$5:$A$200,$A8,'3.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8" s="28">
        <f>IF($A8="","",COUNTIFS('3. Журнал відпусток'!$A$5:$A$200,$A8,'3.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8" s="28">
        <f>IF($A8="","",COUNTIFS('3. Журнал відпусток'!$A$5:$A$200,$A8,'3.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8" s="28">
        <f>IF($A8="","",COUNTIFS('3. Журнал відпусток'!$A$5:$A$200,$A8,'3.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8" s="28">
        <f>IF($A8="","",COUNTIFS('3. Журнал відпусток'!$A$5:$A$200,$A8,'3.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8" s="28">
        <f>IF($A8="","",COUNTIFS('3. Журнал відпусток'!$A$5:$A$200,$A8,'3.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8" s="28">
        <f>IF($A8="","",COUNTIFS('3. Журнал відпусток'!$A$5:$A$200,$A8,'3.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8" s="28">
        <f>IF($A8="","",COUNTIFS('3. Журнал відпусток'!$A$5:$A$200,$A8,'3.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8" s="28">
        <f>IF($A8="","",COUNTIFS('3. Журнал відпусток'!$A$5:$A$200,$A8,'3.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8" s="28">
        <f>IF($A8="","",COUNTIFS('3. Журнал відпусток'!$A$5:$A$200,$A8,'3.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8" s="28">
        <f>IF($A8="","",COUNTIFS('3. Журнал відпусток'!$A$5:$A$200,$A8,'3.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8" s="28">
        <f>IF($A8="","",COUNTIFS('3. Журнал відпусток'!$A$5:$A$200,$A8,'3.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8" s="28">
        <f>IF($A8="","",COUNTIFS('3. Журнал відпусток'!$A$5:$A$200,$A8,'3.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8" s="28">
        <f>IF($A8="","",COUNTIFS('3. Журнал відпусток'!$A$5:$A$200,$A8,'3.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8" s="28">
        <f>IF($A8="","",COUNTIFS('3. Журнал відпусток'!$A$5:$A$200,$A8,'3.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8" s="28">
        <f>IF($A8="","",COUNTIFS('3. Журнал відпусток'!$A$5:$A$200,$A8,'3.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8" s="28">
        <f>IF($A8="","",COUNTIFS('3. Журнал відпусток'!$A$5:$A$200,$A8,'3.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8" s="28">
        <f>IF($A8="","",COUNTIFS('3. Журнал відпусток'!$A$5:$A$200,$A8,'3.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8" s="28">
        <f>IF($A8="","",COUNTIFS('3. Журнал відпусток'!$A$5:$A$200,$A8,'3.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8" s="28">
        <f>IF($A8="","",COUNTIFS('3. Журнал відпусток'!$A$5:$A$200,$A8,'3.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8" s="28">
        <f>IF($A8="","",COUNTIFS('3. Журнал відпусток'!$A$5:$A$200,$A8,'3.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8" s="28">
        <f>IF($A8="","",COUNTIFS('3. Журнал відпусток'!$A$5:$A$200,$A8,'3.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8" s="28">
        <f>IF($A8="","",COUNTIFS('3. Журнал відпусток'!$A$5:$A$200,$A8,'3.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8" s="28">
        <f>IF($A8="","",COUNTIFS('3. Журнал відпусток'!$A$5:$A$200,$A8,'3.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8" s="28">
        <f>IF($A8="","",COUNTIFS('3. Журнал відпусток'!$A$5:$A$200,$A8,'3.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8" s="28">
        <f>IF($A8="","",COUNTIFS('3. Журнал відпусток'!$A$5:$A$200,$A8,'3.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8" s="28">
        <f>IF($A8="","",COUNTIFS('3. Журнал відпусток'!$A$5:$A$200,$A8,'3.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8" s="28">
        <f>IF($A8="","",COUNTIFS('3. Журнал відпусток'!$A$5:$A$200,$A8,'3.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8" s="28">
        <f>IF($A8="","",COUNTIFS('3. Журнал відпусток'!$A$5:$A$200,$A8,'3.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8" s="28">
        <f>IF($A8="","",COUNTIFS('3. Журнал відпусток'!$A$5:$A$200,$A8,'3.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8" s="28">
        <f>IF($A8="","",COUNTIFS('3. Журнал відпусток'!$A$5:$A$200,$A8,'3.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8" s="28">
        <f>IF($A8="","",COUNTIFS('3. Журнал відпусток'!$A$5:$A$200,$A8,'3.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8" s="28">
        <f>IF($A8="","",COUNTIFS('3. Журнал відпусток'!$A$5:$A$200,$A8,'3.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8" s="28">
        <f>IF($A8="","",COUNTIFS('3. Журнал відпусток'!$A$5:$A$200,$A8,'3.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8" s="28">
        <f>IF($A8="","",COUNTIFS('3. Журнал відпусток'!$A$5:$A$200,$A8,'3.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8" s="28">
        <f>IF($A8="","",COUNTIFS('3. Журнал відпусток'!$A$5:$A$200,$A8,'3.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9">
      <c r="A9" s="19">
        <f>IF('2. Працівники'!A9="","",'2. Працівники'!A9)</f>
        <v/>
      </c>
      <c r="B9" s="28">
        <f>IF($A9="","",COUNTIFS('3. Журнал відпусток'!$A$5:$A$200,$A9,'3.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9" s="28">
        <f>IF($A9="","",COUNTIFS('3. Журнал відпусток'!$A$5:$A$200,$A9,'3.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9" s="28">
        <f>IF($A9="","",COUNTIFS('3. Журнал відпусток'!$A$5:$A$200,$A9,'3.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9" s="28">
        <f>IF($A9="","",COUNTIFS('3. Журнал відпусток'!$A$5:$A$200,$A9,'3.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9" s="28">
        <f>IF($A9="","",COUNTIFS('3. Журнал відпусток'!$A$5:$A$200,$A9,'3.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9" s="28">
        <f>IF($A9="","",COUNTIFS('3. Журнал відпусток'!$A$5:$A$200,$A9,'3.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9" s="28">
        <f>IF($A9="","",COUNTIFS('3. Журнал відпусток'!$A$5:$A$200,$A9,'3.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9" s="28">
        <f>IF($A9="","",COUNTIFS('3. Журнал відпусток'!$A$5:$A$200,$A9,'3.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9" s="28">
        <f>IF($A9="","",COUNTIFS('3. Журнал відпусток'!$A$5:$A$200,$A9,'3.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9" s="28">
        <f>IF($A9="","",COUNTIFS('3. Журнал відпусток'!$A$5:$A$200,$A9,'3.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9" s="28">
        <f>IF($A9="","",COUNTIFS('3. Журнал відпусток'!$A$5:$A$200,$A9,'3.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9" s="28">
        <f>IF($A9="","",COUNTIFS('3. Журнал відпусток'!$A$5:$A$200,$A9,'3.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9" s="28">
        <f>IF($A9="","",COUNTIFS('3. Журнал відпусток'!$A$5:$A$200,$A9,'3.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9" s="28">
        <f>IF($A9="","",COUNTIFS('3. Журнал відпусток'!$A$5:$A$200,$A9,'3.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9" s="28">
        <f>IF($A9="","",COUNTIFS('3. Журнал відпусток'!$A$5:$A$200,$A9,'3.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9" s="28">
        <f>IF($A9="","",COUNTIFS('3. Журнал відпусток'!$A$5:$A$200,$A9,'3.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9" s="28">
        <f>IF($A9="","",COUNTIFS('3. Журнал відпусток'!$A$5:$A$200,$A9,'3.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9" s="28">
        <f>IF($A9="","",COUNTIFS('3. Журнал відпусток'!$A$5:$A$200,$A9,'3.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9" s="28">
        <f>IF($A9="","",COUNTIFS('3. Журнал відпусток'!$A$5:$A$200,$A9,'3.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9" s="28">
        <f>IF($A9="","",COUNTIFS('3. Журнал відпусток'!$A$5:$A$200,$A9,'3.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9" s="28">
        <f>IF($A9="","",COUNTIFS('3. Журнал відпусток'!$A$5:$A$200,$A9,'3.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9" s="28">
        <f>IF($A9="","",COUNTIFS('3. Журнал відпусток'!$A$5:$A$200,$A9,'3.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9" s="28">
        <f>IF($A9="","",COUNTIFS('3. Журнал відпусток'!$A$5:$A$200,$A9,'3.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9" s="28">
        <f>IF($A9="","",COUNTIFS('3. Журнал відпусток'!$A$5:$A$200,$A9,'3.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9" s="28">
        <f>IF($A9="","",COUNTIFS('3. Журнал відпусток'!$A$5:$A$200,$A9,'3.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9" s="28">
        <f>IF($A9="","",COUNTIFS('3. Журнал відпусток'!$A$5:$A$200,$A9,'3.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9" s="28">
        <f>IF($A9="","",COUNTIFS('3. Журнал відпусток'!$A$5:$A$200,$A9,'3.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9" s="28">
        <f>IF($A9="","",COUNTIFS('3. Журнал відпусток'!$A$5:$A$200,$A9,'3.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9" s="28">
        <f>IF($A9="","",COUNTIFS('3. Журнал відпусток'!$A$5:$A$200,$A9,'3.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9" s="28">
        <f>IF($A9="","",COUNTIFS('3. Журнал відпусток'!$A$5:$A$200,$A9,'3.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9" s="28">
        <f>IF($A9="","",COUNTIFS('3. Журнал відпусток'!$A$5:$A$200,$A9,'3.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9" s="28">
        <f>IF($A9="","",COUNTIFS('3. Журнал відпусток'!$A$5:$A$200,$A9,'3.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9" s="28">
        <f>IF($A9="","",COUNTIFS('3. Журнал відпусток'!$A$5:$A$200,$A9,'3.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9" s="28">
        <f>IF($A9="","",COUNTIFS('3. Журнал відпусток'!$A$5:$A$200,$A9,'3.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9" s="28">
        <f>IF($A9="","",COUNTIFS('3. Журнал відпусток'!$A$5:$A$200,$A9,'3.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9" s="28">
        <f>IF($A9="","",COUNTIFS('3. Журнал відпусток'!$A$5:$A$200,$A9,'3.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9" s="28">
        <f>IF($A9="","",COUNTIFS('3. Журнал відпусток'!$A$5:$A$200,$A9,'3.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9" s="28">
        <f>IF($A9="","",COUNTIFS('3. Журнал відпусток'!$A$5:$A$200,$A9,'3.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9" s="28">
        <f>IF($A9="","",COUNTIFS('3. Журнал відпусток'!$A$5:$A$200,$A9,'3.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9" s="28">
        <f>IF($A9="","",COUNTIFS('3. Журнал відпусток'!$A$5:$A$200,$A9,'3.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9" s="28">
        <f>IF($A9="","",COUNTIFS('3. Журнал відпусток'!$A$5:$A$200,$A9,'3.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9" s="28">
        <f>IF($A9="","",COUNTIFS('3. Журнал відпусток'!$A$5:$A$200,$A9,'3.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9" s="28">
        <f>IF($A9="","",COUNTIFS('3. Журнал відпусток'!$A$5:$A$200,$A9,'3.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9" s="28">
        <f>IF($A9="","",COUNTIFS('3. Журнал відпусток'!$A$5:$A$200,$A9,'3.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9" s="28">
        <f>IF($A9="","",COUNTIFS('3. Журнал відпусток'!$A$5:$A$200,$A9,'3.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9" s="28">
        <f>IF($A9="","",COUNTIFS('3. Журнал відпусток'!$A$5:$A$200,$A9,'3.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9" s="28">
        <f>IF($A9="","",COUNTIFS('3. Журнал відпусток'!$A$5:$A$200,$A9,'3.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9" s="28">
        <f>IF($A9="","",COUNTIFS('3. Журнал відпусток'!$A$5:$A$200,$A9,'3.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9" s="28">
        <f>IF($A9="","",COUNTIFS('3. Журнал відпусток'!$A$5:$A$200,$A9,'3.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9" s="28">
        <f>IF($A9="","",COUNTIFS('3. Журнал відпусток'!$A$5:$A$200,$A9,'3.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9" s="28">
        <f>IF($A9="","",COUNTIFS('3. Журнал відпусток'!$A$5:$A$200,$A9,'3.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9" s="28">
        <f>IF($A9="","",COUNTIFS('3. Журнал відпусток'!$A$5:$A$200,$A9,'3.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10">
      <c r="A10" s="19">
        <f>IF('2. Працівники'!A10="","",'2. Працівники'!A10)</f>
        <v/>
      </c>
      <c r="B10" s="28">
        <f>IF($A10="","",COUNTIFS('3. Журнал відпусток'!$A$5:$A$200,$A10,'3.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10" s="28">
        <f>IF($A10="","",COUNTIFS('3. Журнал відпусток'!$A$5:$A$200,$A10,'3.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10" s="28">
        <f>IF($A10="","",COUNTIFS('3. Журнал відпусток'!$A$5:$A$200,$A10,'3.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10" s="28">
        <f>IF($A10="","",COUNTIFS('3. Журнал відпусток'!$A$5:$A$200,$A10,'3.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10" s="28">
        <f>IF($A10="","",COUNTIFS('3. Журнал відпусток'!$A$5:$A$200,$A10,'3.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10" s="28">
        <f>IF($A10="","",COUNTIFS('3. Журнал відпусток'!$A$5:$A$200,$A10,'3.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10" s="28">
        <f>IF($A10="","",COUNTIFS('3. Журнал відпусток'!$A$5:$A$200,$A10,'3.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10" s="28">
        <f>IF($A10="","",COUNTIFS('3. Журнал відпусток'!$A$5:$A$200,$A10,'3.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10" s="28">
        <f>IF($A10="","",COUNTIFS('3. Журнал відпусток'!$A$5:$A$200,$A10,'3.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10" s="28">
        <f>IF($A10="","",COUNTIFS('3. Журнал відпусток'!$A$5:$A$200,$A10,'3.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10" s="28">
        <f>IF($A10="","",COUNTIFS('3. Журнал відпусток'!$A$5:$A$200,$A10,'3.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10" s="28">
        <f>IF($A10="","",COUNTIFS('3. Журнал відпусток'!$A$5:$A$200,$A10,'3.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10" s="28">
        <f>IF($A10="","",COUNTIFS('3. Журнал відпусток'!$A$5:$A$200,$A10,'3.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10" s="28">
        <f>IF($A10="","",COUNTIFS('3. Журнал відпусток'!$A$5:$A$200,$A10,'3.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10" s="28">
        <f>IF($A10="","",COUNTIFS('3. Журнал відпусток'!$A$5:$A$200,$A10,'3.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10" s="28">
        <f>IF($A10="","",COUNTIFS('3. Журнал відпусток'!$A$5:$A$200,$A10,'3.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10" s="28">
        <f>IF($A10="","",COUNTIFS('3. Журнал відпусток'!$A$5:$A$200,$A10,'3.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10" s="28">
        <f>IF($A10="","",COUNTIFS('3. Журнал відпусток'!$A$5:$A$200,$A10,'3.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10" s="28">
        <f>IF($A10="","",COUNTIFS('3. Журнал відпусток'!$A$5:$A$200,$A10,'3.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10" s="28">
        <f>IF($A10="","",COUNTIFS('3. Журнал відпусток'!$A$5:$A$200,$A10,'3.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10" s="28">
        <f>IF($A10="","",COUNTIFS('3. Журнал відпусток'!$A$5:$A$200,$A10,'3.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10" s="28">
        <f>IF($A10="","",COUNTIFS('3. Журнал відпусток'!$A$5:$A$200,$A10,'3.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10" s="28">
        <f>IF($A10="","",COUNTIFS('3. Журнал відпусток'!$A$5:$A$200,$A10,'3.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10" s="28">
        <f>IF($A10="","",COUNTIFS('3. Журнал відпусток'!$A$5:$A$200,$A10,'3.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10" s="28">
        <f>IF($A10="","",COUNTIFS('3. Журнал відпусток'!$A$5:$A$200,$A10,'3.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10" s="28">
        <f>IF($A10="","",COUNTIFS('3. Журнал відпусток'!$A$5:$A$200,$A10,'3.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10" s="28">
        <f>IF($A10="","",COUNTIFS('3. Журнал відпусток'!$A$5:$A$200,$A10,'3.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10" s="28">
        <f>IF($A10="","",COUNTIFS('3. Журнал відпусток'!$A$5:$A$200,$A10,'3.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10" s="28">
        <f>IF($A10="","",COUNTIFS('3. Журнал відпусток'!$A$5:$A$200,$A10,'3.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10" s="28">
        <f>IF($A10="","",COUNTIFS('3. Журнал відпусток'!$A$5:$A$200,$A10,'3.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10" s="28">
        <f>IF($A10="","",COUNTIFS('3. Журнал відпусток'!$A$5:$A$200,$A10,'3.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10" s="28">
        <f>IF($A10="","",COUNTIFS('3. Журнал відпусток'!$A$5:$A$200,$A10,'3.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10" s="28">
        <f>IF($A10="","",COUNTIFS('3. Журнал відпусток'!$A$5:$A$200,$A10,'3.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10" s="28">
        <f>IF($A10="","",COUNTIFS('3. Журнал відпусток'!$A$5:$A$200,$A10,'3.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10" s="28">
        <f>IF($A10="","",COUNTIFS('3. Журнал відпусток'!$A$5:$A$200,$A10,'3.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10" s="28">
        <f>IF($A10="","",COUNTIFS('3. Журнал відпусток'!$A$5:$A$200,$A10,'3.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10" s="28">
        <f>IF($A10="","",COUNTIFS('3. Журнал відпусток'!$A$5:$A$200,$A10,'3.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10" s="28">
        <f>IF($A10="","",COUNTIFS('3. Журнал відпусток'!$A$5:$A$200,$A10,'3.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10" s="28">
        <f>IF($A10="","",COUNTIFS('3. Журнал відпусток'!$A$5:$A$200,$A10,'3.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10" s="28">
        <f>IF($A10="","",COUNTIFS('3. Журнал відпусток'!$A$5:$A$200,$A10,'3.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10" s="28">
        <f>IF($A10="","",COUNTIFS('3. Журнал відпусток'!$A$5:$A$200,$A10,'3.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10" s="28">
        <f>IF($A10="","",COUNTIFS('3. Журнал відпусток'!$A$5:$A$200,$A10,'3.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10" s="28">
        <f>IF($A10="","",COUNTIFS('3. Журнал відпусток'!$A$5:$A$200,$A10,'3.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10" s="28">
        <f>IF($A10="","",COUNTIFS('3. Журнал відпусток'!$A$5:$A$200,$A10,'3.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10" s="28">
        <f>IF($A10="","",COUNTIFS('3. Журнал відпусток'!$A$5:$A$200,$A10,'3.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10" s="28">
        <f>IF($A10="","",COUNTIFS('3. Журнал відпусток'!$A$5:$A$200,$A10,'3.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10" s="28">
        <f>IF($A10="","",COUNTIFS('3. Журнал відпусток'!$A$5:$A$200,$A10,'3.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10" s="28">
        <f>IF($A10="","",COUNTIFS('3. Журнал відпусток'!$A$5:$A$200,$A10,'3.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10" s="28">
        <f>IF($A10="","",COUNTIFS('3. Журнал відпусток'!$A$5:$A$200,$A10,'3.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10" s="28">
        <f>IF($A10="","",COUNTIFS('3. Журнал відпусток'!$A$5:$A$200,$A10,'3.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10" s="28">
        <f>IF($A10="","",COUNTIFS('3. Журнал відпусток'!$A$5:$A$200,$A10,'3.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10" s="28">
        <f>IF($A10="","",COUNTIFS('3. Журнал відпусток'!$A$5:$A$200,$A10,'3.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11">
      <c r="A11" s="19">
        <f>IF('2. Працівники'!A11="","",'2. Працівники'!A11)</f>
        <v/>
      </c>
      <c r="B11" s="28">
        <f>IF($A11="","",COUNTIFS('3. Журнал відпусток'!$A$5:$A$200,$A11,'3.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11" s="28">
        <f>IF($A11="","",COUNTIFS('3. Журнал відпусток'!$A$5:$A$200,$A11,'3.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11" s="28">
        <f>IF($A11="","",COUNTIFS('3. Журнал відпусток'!$A$5:$A$200,$A11,'3.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11" s="28">
        <f>IF($A11="","",COUNTIFS('3. Журнал відпусток'!$A$5:$A$200,$A11,'3.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11" s="28">
        <f>IF($A11="","",COUNTIFS('3. Журнал відпусток'!$A$5:$A$200,$A11,'3.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11" s="28">
        <f>IF($A11="","",COUNTIFS('3. Журнал відпусток'!$A$5:$A$200,$A11,'3.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11" s="28">
        <f>IF($A11="","",COUNTIFS('3. Журнал відпусток'!$A$5:$A$200,$A11,'3.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11" s="28">
        <f>IF($A11="","",COUNTIFS('3. Журнал відпусток'!$A$5:$A$200,$A11,'3.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11" s="28">
        <f>IF($A11="","",COUNTIFS('3. Журнал відпусток'!$A$5:$A$200,$A11,'3.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11" s="28">
        <f>IF($A11="","",COUNTIFS('3. Журнал відпусток'!$A$5:$A$200,$A11,'3.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11" s="28">
        <f>IF($A11="","",COUNTIFS('3. Журнал відпусток'!$A$5:$A$200,$A11,'3.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11" s="28">
        <f>IF($A11="","",COUNTIFS('3. Журнал відпусток'!$A$5:$A$200,$A11,'3.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11" s="28">
        <f>IF($A11="","",COUNTIFS('3. Журнал відпусток'!$A$5:$A$200,$A11,'3.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11" s="28">
        <f>IF($A11="","",COUNTIFS('3. Журнал відпусток'!$A$5:$A$200,$A11,'3.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11" s="28">
        <f>IF($A11="","",COUNTIFS('3. Журнал відпусток'!$A$5:$A$200,$A11,'3.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11" s="28">
        <f>IF($A11="","",COUNTIFS('3. Журнал відпусток'!$A$5:$A$200,$A11,'3.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11" s="28">
        <f>IF($A11="","",COUNTIFS('3. Журнал відпусток'!$A$5:$A$200,$A11,'3.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11" s="28">
        <f>IF($A11="","",COUNTIFS('3. Журнал відпусток'!$A$5:$A$200,$A11,'3.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11" s="28">
        <f>IF($A11="","",COUNTIFS('3. Журнал відпусток'!$A$5:$A$200,$A11,'3.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11" s="28">
        <f>IF($A11="","",COUNTIFS('3. Журнал відпусток'!$A$5:$A$200,$A11,'3.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11" s="28">
        <f>IF($A11="","",COUNTIFS('3. Журнал відпусток'!$A$5:$A$200,$A11,'3.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11" s="28">
        <f>IF($A11="","",COUNTIFS('3. Журнал відпусток'!$A$5:$A$200,$A11,'3.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11" s="28">
        <f>IF($A11="","",COUNTIFS('3. Журнал відпусток'!$A$5:$A$200,$A11,'3.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11" s="28">
        <f>IF($A11="","",COUNTIFS('3. Журнал відпусток'!$A$5:$A$200,$A11,'3.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11" s="28">
        <f>IF($A11="","",COUNTIFS('3. Журнал відпусток'!$A$5:$A$200,$A11,'3.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11" s="28">
        <f>IF($A11="","",COUNTIFS('3. Журнал відпусток'!$A$5:$A$200,$A11,'3.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11" s="28">
        <f>IF($A11="","",COUNTIFS('3. Журнал відпусток'!$A$5:$A$200,$A11,'3.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11" s="28">
        <f>IF($A11="","",COUNTIFS('3. Журнал відпусток'!$A$5:$A$200,$A11,'3.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11" s="28">
        <f>IF($A11="","",COUNTIFS('3. Журнал відпусток'!$A$5:$A$200,$A11,'3.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11" s="28">
        <f>IF($A11="","",COUNTIFS('3. Журнал відпусток'!$A$5:$A$200,$A11,'3.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11" s="28">
        <f>IF($A11="","",COUNTIFS('3. Журнал відпусток'!$A$5:$A$200,$A11,'3.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11" s="28">
        <f>IF($A11="","",COUNTIFS('3. Журнал відпусток'!$A$5:$A$200,$A11,'3.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11" s="28">
        <f>IF($A11="","",COUNTIFS('3. Журнал відпусток'!$A$5:$A$200,$A11,'3.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11" s="28">
        <f>IF($A11="","",COUNTIFS('3. Журнал відпусток'!$A$5:$A$200,$A11,'3.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11" s="28">
        <f>IF($A11="","",COUNTIFS('3. Журнал відпусток'!$A$5:$A$200,$A11,'3.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11" s="28">
        <f>IF($A11="","",COUNTIFS('3. Журнал відпусток'!$A$5:$A$200,$A11,'3.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11" s="28">
        <f>IF($A11="","",COUNTIFS('3. Журнал відпусток'!$A$5:$A$200,$A11,'3.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11" s="28">
        <f>IF($A11="","",COUNTIFS('3. Журнал відпусток'!$A$5:$A$200,$A11,'3.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11" s="28">
        <f>IF($A11="","",COUNTIFS('3. Журнал відпусток'!$A$5:$A$200,$A11,'3.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11" s="28">
        <f>IF($A11="","",COUNTIFS('3. Журнал відпусток'!$A$5:$A$200,$A11,'3.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11" s="28">
        <f>IF($A11="","",COUNTIFS('3. Журнал відпусток'!$A$5:$A$200,$A11,'3.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11" s="28">
        <f>IF($A11="","",COUNTIFS('3. Журнал відпусток'!$A$5:$A$200,$A11,'3.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11" s="28">
        <f>IF($A11="","",COUNTIFS('3. Журнал відпусток'!$A$5:$A$200,$A11,'3.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11" s="28">
        <f>IF($A11="","",COUNTIFS('3. Журнал відпусток'!$A$5:$A$200,$A11,'3.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11" s="28">
        <f>IF($A11="","",COUNTIFS('3. Журнал відпусток'!$A$5:$A$200,$A11,'3.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11" s="28">
        <f>IF($A11="","",COUNTIFS('3. Журнал відпусток'!$A$5:$A$200,$A11,'3.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11" s="28">
        <f>IF($A11="","",COUNTIFS('3. Журнал відпусток'!$A$5:$A$200,$A11,'3.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11" s="28">
        <f>IF($A11="","",COUNTIFS('3. Журнал відпусток'!$A$5:$A$200,$A11,'3.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11" s="28">
        <f>IF($A11="","",COUNTIFS('3. Журнал відпусток'!$A$5:$A$200,$A11,'3.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11" s="28">
        <f>IF($A11="","",COUNTIFS('3. Журнал відпусток'!$A$5:$A$200,$A11,'3.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11" s="28">
        <f>IF($A11="","",COUNTIFS('3. Журнал відпусток'!$A$5:$A$200,$A11,'3.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11" s="28">
        <f>IF($A11="","",COUNTIFS('3. Журнал відпусток'!$A$5:$A$200,$A11,'3.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12">
      <c r="A12" s="19">
        <f>IF('2. Працівники'!A12="","",'2. Працівники'!A12)</f>
        <v/>
      </c>
      <c r="B12" s="28">
        <f>IF($A12="","",COUNTIFS('3. Журнал відпусток'!$A$5:$A$200,$A12,'3.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12" s="28">
        <f>IF($A12="","",COUNTIFS('3. Журнал відпусток'!$A$5:$A$200,$A12,'3.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12" s="28">
        <f>IF($A12="","",COUNTIFS('3. Журнал відпусток'!$A$5:$A$200,$A12,'3.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12" s="28">
        <f>IF($A12="","",COUNTIFS('3. Журнал відпусток'!$A$5:$A$200,$A12,'3.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12" s="28">
        <f>IF($A12="","",COUNTIFS('3. Журнал відпусток'!$A$5:$A$200,$A12,'3.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12" s="28">
        <f>IF($A12="","",COUNTIFS('3. Журнал відпусток'!$A$5:$A$200,$A12,'3.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12" s="28">
        <f>IF($A12="","",COUNTIFS('3. Журнал відпусток'!$A$5:$A$200,$A12,'3.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12" s="28">
        <f>IF($A12="","",COUNTIFS('3. Журнал відпусток'!$A$5:$A$200,$A12,'3.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12" s="28">
        <f>IF($A12="","",COUNTIFS('3. Журнал відпусток'!$A$5:$A$200,$A12,'3.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12" s="28">
        <f>IF($A12="","",COUNTIFS('3. Журнал відпусток'!$A$5:$A$200,$A12,'3.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12" s="28">
        <f>IF($A12="","",COUNTIFS('3. Журнал відпусток'!$A$5:$A$200,$A12,'3.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12" s="28">
        <f>IF($A12="","",COUNTIFS('3. Журнал відпусток'!$A$5:$A$200,$A12,'3.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12" s="28">
        <f>IF($A12="","",COUNTIFS('3. Журнал відпусток'!$A$5:$A$200,$A12,'3.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12" s="28">
        <f>IF($A12="","",COUNTIFS('3. Журнал відпусток'!$A$5:$A$200,$A12,'3.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12" s="28">
        <f>IF($A12="","",COUNTIFS('3. Журнал відпусток'!$A$5:$A$200,$A12,'3.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12" s="28">
        <f>IF($A12="","",COUNTIFS('3. Журнал відпусток'!$A$5:$A$200,$A12,'3.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12" s="28">
        <f>IF($A12="","",COUNTIFS('3. Журнал відпусток'!$A$5:$A$200,$A12,'3.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12" s="28">
        <f>IF($A12="","",COUNTIFS('3. Журнал відпусток'!$A$5:$A$200,$A12,'3.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12" s="28">
        <f>IF($A12="","",COUNTIFS('3. Журнал відпусток'!$A$5:$A$200,$A12,'3.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12" s="28">
        <f>IF($A12="","",COUNTIFS('3. Журнал відпусток'!$A$5:$A$200,$A12,'3.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12" s="28">
        <f>IF($A12="","",COUNTIFS('3. Журнал відпусток'!$A$5:$A$200,$A12,'3.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12" s="28">
        <f>IF($A12="","",COUNTIFS('3. Журнал відпусток'!$A$5:$A$200,$A12,'3.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12" s="28">
        <f>IF($A12="","",COUNTIFS('3. Журнал відпусток'!$A$5:$A$200,$A12,'3.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12" s="28">
        <f>IF($A12="","",COUNTIFS('3. Журнал відпусток'!$A$5:$A$200,$A12,'3.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12" s="28">
        <f>IF($A12="","",COUNTIFS('3. Журнал відпусток'!$A$5:$A$200,$A12,'3.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12" s="28">
        <f>IF($A12="","",COUNTIFS('3. Журнал відпусток'!$A$5:$A$200,$A12,'3.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12" s="28">
        <f>IF($A12="","",COUNTIFS('3. Журнал відпусток'!$A$5:$A$200,$A12,'3.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12" s="28">
        <f>IF($A12="","",COUNTIFS('3. Журнал відпусток'!$A$5:$A$200,$A12,'3.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12" s="28">
        <f>IF($A12="","",COUNTIFS('3. Журнал відпусток'!$A$5:$A$200,$A12,'3.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12" s="28">
        <f>IF($A12="","",COUNTIFS('3. Журнал відпусток'!$A$5:$A$200,$A12,'3.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12" s="28">
        <f>IF($A12="","",COUNTIFS('3. Журнал відпусток'!$A$5:$A$200,$A12,'3.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12" s="28">
        <f>IF($A12="","",COUNTIFS('3. Журнал відпусток'!$A$5:$A$200,$A12,'3.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12" s="28">
        <f>IF($A12="","",COUNTIFS('3. Журнал відпусток'!$A$5:$A$200,$A12,'3.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12" s="28">
        <f>IF($A12="","",COUNTIFS('3. Журнал відпусток'!$A$5:$A$200,$A12,'3.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12" s="28">
        <f>IF($A12="","",COUNTIFS('3. Журнал відпусток'!$A$5:$A$200,$A12,'3.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12" s="28">
        <f>IF($A12="","",COUNTIFS('3. Журнал відпусток'!$A$5:$A$200,$A12,'3.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12" s="28">
        <f>IF($A12="","",COUNTIFS('3. Журнал відпусток'!$A$5:$A$200,$A12,'3.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12" s="28">
        <f>IF($A12="","",COUNTIFS('3. Журнал відпусток'!$A$5:$A$200,$A12,'3.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12" s="28">
        <f>IF($A12="","",COUNTIFS('3. Журнал відпусток'!$A$5:$A$200,$A12,'3.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12" s="28">
        <f>IF($A12="","",COUNTIFS('3. Журнал відпусток'!$A$5:$A$200,$A12,'3.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12" s="28">
        <f>IF($A12="","",COUNTIFS('3. Журнал відпусток'!$A$5:$A$200,$A12,'3.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12" s="28">
        <f>IF($A12="","",COUNTIFS('3. Журнал відпусток'!$A$5:$A$200,$A12,'3.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12" s="28">
        <f>IF($A12="","",COUNTIFS('3. Журнал відпусток'!$A$5:$A$200,$A12,'3.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12" s="28">
        <f>IF($A12="","",COUNTIFS('3. Журнал відпусток'!$A$5:$A$200,$A12,'3.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12" s="28">
        <f>IF($A12="","",COUNTIFS('3. Журнал відпусток'!$A$5:$A$200,$A12,'3.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12" s="28">
        <f>IF($A12="","",COUNTIFS('3. Журнал відпусток'!$A$5:$A$200,$A12,'3.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12" s="28">
        <f>IF($A12="","",COUNTIFS('3. Журнал відпусток'!$A$5:$A$200,$A12,'3.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12" s="28">
        <f>IF($A12="","",COUNTIFS('3. Журнал відпусток'!$A$5:$A$200,$A12,'3.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12" s="28">
        <f>IF($A12="","",COUNTIFS('3. Журнал відпусток'!$A$5:$A$200,$A12,'3.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12" s="28">
        <f>IF($A12="","",COUNTIFS('3. Журнал відпусток'!$A$5:$A$200,$A12,'3.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12" s="28">
        <f>IF($A12="","",COUNTIFS('3. Журнал відпусток'!$A$5:$A$200,$A12,'3.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12" s="28">
        <f>IF($A12="","",COUNTIFS('3. Журнал відпусток'!$A$5:$A$200,$A12,'3.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13">
      <c r="A13" s="19">
        <f>IF('2. Працівники'!A13="","",'2. Працівники'!A13)</f>
        <v/>
      </c>
      <c r="B13" s="28">
        <f>IF($A13="","",COUNTIFS('3. Журнал відпусток'!$A$5:$A$200,$A13,'3.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13" s="28">
        <f>IF($A13="","",COUNTIFS('3. Журнал відпусток'!$A$5:$A$200,$A13,'3.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13" s="28">
        <f>IF($A13="","",COUNTIFS('3. Журнал відпусток'!$A$5:$A$200,$A13,'3.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13" s="28">
        <f>IF($A13="","",COUNTIFS('3. Журнал відпусток'!$A$5:$A$200,$A13,'3.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13" s="28">
        <f>IF($A13="","",COUNTIFS('3. Журнал відпусток'!$A$5:$A$200,$A13,'3.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13" s="28">
        <f>IF($A13="","",COUNTIFS('3. Журнал відпусток'!$A$5:$A$200,$A13,'3.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13" s="28">
        <f>IF($A13="","",COUNTIFS('3. Журнал відпусток'!$A$5:$A$200,$A13,'3.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13" s="28">
        <f>IF($A13="","",COUNTIFS('3. Журнал відпусток'!$A$5:$A$200,$A13,'3.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13" s="28">
        <f>IF($A13="","",COUNTIFS('3. Журнал відпусток'!$A$5:$A$200,$A13,'3.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13" s="28">
        <f>IF($A13="","",COUNTIFS('3. Журнал відпусток'!$A$5:$A$200,$A13,'3.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13" s="28">
        <f>IF($A13="","",COUNTIFS('3. Журнал відпусток'!$A$5:$A$200,$A13,'3.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13" s="28">
        <f>IF($A13="","",COUNTIFS('3. Журнал відпусток'!$A$5:$A$200,$A13,'3.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13" s="28">
        <f>IF($A13="","",COUNTIFS('3. Журнал відпусток'!$A$5:$A$200,$A13,'3.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13" s="28">
        <f>IF($A13="","",COUNTIFS('3. Журнал відпусток'!$A$5:$A$200,$A13,'3.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13" s="28">
        <f>IF($A13="","",COUNTIFS('3. Журнал відпусток'!$A$5:$A$200,$A13,'3.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13" s="28">
        <f>IF($A13="","",COUNTIFS('3. Журнал відпусток'!$A$5:$A$200,$A13,'3.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13" s="28">
        <f>IF($A13="","",COUNTIFS('3. Журнал відпусток'!$A$5:$A$200,$A13,'3.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13" s="28">
        <f>IF($A13="","",COUNTIFS('3. Журнал відпусток'!$A$5:$A$200,$A13,'3.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13" s="28">
        <f>IF($A13="","",COUNTIFS('3. Журнал відпусток'!$A$5:$A$200,$A13,'3.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13" s="28">
        <f>IF($A13="","",COUNTIFS('3. Журнал відпусток'!$A$5:$A$200,$A13,'3.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13" s="28">
        <f>IF($A13="","",COUNTIFS('3. Журнал відпусток'!$A$5:$A$200,$A13,'3.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13" s="28">
        <f>IF($A13="","",COUNTIFS('3. Журнал відпусток'!$A$5:$A$200,$A13,'3.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13" s="28">
        <f>IF($A13="","",COUNTIFS('3. Журнал відпусток'!$A$5:$A$200,$A13,'3.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13" s="28">
        <f>IF($A13="","",COUNTIFS('3. Журнал відпусток'!$A$5:$A$200,$A13,'3.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13" s="28">
        <f>IF($A13="","",COUNTIFS('3. Журнал відпусток'!$A$5:$A$200,$A13,'3.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13" s="28">
        <f>IF($A13="","",COUNTIFS('3. Журнал відпусток'!$A$5:$A$200,$A13,'3.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13" s="28">
        <f>IF($A13="","",COUNTIFS('3. Журнал відпусток'!$A$5:$A$200,$A13,'3.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13" s="28">
        <f>IF($A13="","",COUNTIFS('3. Журнал відпусток'!$A$5:$A$200,$A13,'3.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13" s="28">
        <f>IF($A13="","",COUNTIFS('3. Журнал відпусток'!$A$5:$A$200,$A13,'3.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13" s="28">
        <f>IF($A13="","",COUNTIFS('3. Журнал відпусток'!$A$5:$A$200,$A13,'3.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13" s="28">
        <f>IF($A13="","",COUNTIFS('3. Журнал відпусток'!$A$5:$A$200,$A13,'3.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13" s="28">
        <f>IF($A13="","",COUNTIFS('3. Журнал відпусток'!$A$5:$A$200,$A13,'3.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13" s="28">
        <f>IF($A13="","",COUNTIFS('3. Журнал відпусток'!$A$5:$A$200,$A13,'3.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13" s="28">
        <f>IF($A13="","",COUNTIFS('3. Журнал відпусток'!$A$5:$A$200,$A13,'3.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13" s="28">
        <f>IF($A13="","",COUNTIFS('3. Журнал відпусток'!$A$5:$A$200,$A13,'3.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13" s="28">
        <f>IF($A13="","",COUNTIFS('3. Журнал відпусток'!$A$5:$A$200,$A13,'3.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13" s="28">
        <f>IF($A13="","",COUNTIFS('3. Журнал відпусток'!$A$5:$A$200,$A13,'3.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13" s="28">
        <f>IF($A13="","",COUNTIFS('3. Журнал відпусток'!$A$5:$A$200,$A13,'3.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13" s="28">
        <f>IF($A13="","",COUNTIFS('3. Журнал відпусток'!$A$5:$A$200,$A13,'3.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13" s="28">
        <f>IF($A13="","",COUNTIFS('3. Журнал відпусток'!$A$5:$A$200,$A13,'3.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13" s="28">
        <f>IF($A13="","",COUNTIFS('3. Журнал відпусток'!$A$5:$A$200,$A13,'3.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13" s="28">
        <f>IF($A13="","",COUNTIFS('3. Журнал відпусток'!$A$5:$A$200,$A13,'3.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13" s="28">
        <f>IF($A13="","",COUNTIFS('3. Журнал відпусток'!$A$5:$A$200,$A13,'3.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13" s="28">
        <f>IF($A13="","",COUNTIFS('3. Журнал відпусток'!$A$5:$A$200,$A13,'3.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13" s="28">
        <f>IF($A13="","",COUNTIFS('3. Журнал відпусток'!$A$5:$A$200,$A13,'3.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13" s="28">
        <f>IF($A13="","",COUNTIFS('3. Журнал відпусток'!$A$5:$A$200,$A13,'3.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13" s="28">
        <f>IF($A13="","",COUNTIFS('3. Журнал відпусток'!$A$5:$A$200,$A13,'3.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13" s="28">
        <f>IF($A13="","",COUNTIFS('3. Журнал відпусток'!$A$5:$A$200,$A13,'3.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13" s="28">
        <f>IF($A13="","",COUNTIFS('3. Журнал відпусток'!$A$5:$A$200,$A13,'3.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13" s="28">
        <f>IF($A13="","",COUNTIFS('3. Журнал відпусток'!$A$5:$A$200,$A13,'3.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13" s="28">
        <f>IF($A13="","",COUNTIFS('3. Журнал відпусток'!$A$5:$A$200,$A13,'3.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13" s="28">
        <f>IF($A13="","",COUNTIFS('3. Журнал відпусток'!$A$5:$A$200,$A13,'3.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14">
      <c r="A14" s="19">
        <f>IF('2. Працівники'!A14="","",'2. Працівники'!A14)</f>
        <v/>
      </c>
      <c r="B14" s="28">
        <f>IF($A14="","",COUNTIFS('3. Журнал відпусток'!$A$5:$A$200,$A14,'3.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14" s="28">
        <f>IF($A14="","",COUNTIFS('3. Журнал відпусток'!$A$5:$A$200,$A14,'3.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14" s="28">
        <f>IF($A14="","",COUNTIFS('3. Журнал відпусток'!$A$5:$A$200,$A14,'3.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14" s="28">
        <f>IF($A14="","",COUNTIFS('3. Журнал відпусток'!$A$5:$A$200,$A14,'3.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14" s="28">
        <f>IF($A14="","",COUNTIFS('3. Журнал відпусток'!$A$5:$A$200,$A14,'3.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14" s="28">
        <f>IF($A14="","",COUNTIFS('3. Журнал відпусток'!$A$5:$A$200,$A14,'3.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14" s="28">
        <f>IF($A14="","",COUNTIFS('3. Журнал відпусток'!$A$5:$A$200,$A14,'3.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14" s="28">
        <f>IF($A14="","",COUNTIFS('3. Журнал відпусток'!$A$5:$A$200,$A14,'3.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14" s="28">
        <f>IF($A14="","",COUNTIFS('3. Журнал відпусток'!$A$5:$A$200,$A14,'3.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14" s="28">
        <f>IF($A14="","",COUNTIFS('3. Журнал відпусток'!$A$5:$A$200,$A14,'3.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14" s="28">
        <f>IF($A14="","",COUNTIFS('3. Журнал відпусток'!$A$5:$A$200,$A14,'3.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14" s="28">
        <f>IF($A14="","",COUNTIFS('3. Журнал відпусток'!$A$5:$A$200,$A14,'3.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14" s="28">
        <f>IF($A14="","",COUNTIFS('3. Журнал відпусток'!$A$5:$A$200,$A14,'3.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14" s="28">
        <f>IF($A14="","",COUNTIFS('3. Журнал відпусток'!$A$5:$A$200,$A14,'3.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14" s="28">
        <f>IF($A14="","",COUNTIFS('3. Журнал відпусток'!$A$5:$A$200,$A14,'3.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14" s="28">
        <f>IF($A14="","",COUNTIFS('3. Журнал відпусток'!$A$5:$A$200,$A14,'3.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14" s="28">
        <f>IF($A14="","",COUNTIFS('3. Журнал відпусток'!$A$5:$A$200,$A14,'3.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14" s="28">
        <f>IF($A14="","",COUNTIFS('3. Журнал відпусток'!$A$5:$A$200,$A14,'3.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14" s="28">
        <f>IF($A14="","",COUNTIFS('3. Журнал відпусток'!$A$5:$A$200,$A14,'3.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14" s="28">
        <f>IF($A14="","",COUNTIFS('3. Журнал відпусток'!$A$5:$A$200,$A14,'3.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14" s="28">
        <f>IF($A14="","",COUNTIFS('3. Журнал відпусток'!$A$5:$A$200,$A14,'3.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14" s="28">
        <f>IF($A14="","",COUNTIFS('3. Журнал відпусток'!$A$5:$A$200,$A14,'3.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14" s="28">
        <f>IF($A14="","",COUNTIFS('3. Журнал відпусток'!$A$5:$A$200,$A14,'3.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14" s="28">
        <f>IF($A14="","",COUNTIFS('3. Журнал відпусток'!$A$5:$A$200,$A14,'3.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14" s="28">
        <f>IF($A14="","",COUNTIFS('3. Журнал відпусток'!$A$5:$A$200,$A14,'3.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14" s="28">
        <f>IF($A14="","",COUNTIFS('3. Журнал відпусток'!$A$5:$A$200,$A14,'3.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14" s="28">
        <f>IF($A14="","",COUNTIFS('3. Журнал відпусток'!$A$5:$A$200,$A14,'3.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14" s="28">
        <f>IF($A14="","",COUNTIFS('3. Журнал відпусток'!$A$5:$A$200,$A14,'3.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14" s="28">
        <f>IF($A14="","",COUNTIFS('3. Журнал відпусток'!$A$5:$A$200,$A14,'3.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14" s="28">
        <f>IF($A14="","",COUNTIFS('3. Журнал відпусток'!$A$5:$A$200,$A14,'3.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14" s="28">
        <f>IF($A14="","",COUNTIFS('3. Журнал відпусток'!$A$5:$A$200,$A14,'3.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14" s="28">
        <f>IF($A14="","",COUNTIFS('3. Журнал відпусток'!$A$5:$A$200,$A14,'3.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14" s="28">
        <f>IF($A14="","",COUNTIFS('3. Журнал відпусток'!$A$5:$A$200,$A14,'3.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14" s="28">
        <f>IF($A14="","",COUNTIFS('3. Журнал відпусток'!$A$5:$A$200,$A14,'3.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14" s="28">
        <f>IF($A14="","",COUNTIFS('3. Журнал відпусток'!$A$5:$A$200,$A14,'3.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14" s="28">
        <f>IF($A14="","",COUNTIFS('3. Журнал відпусток'!$A$5:$A$200,$A14,'3.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14" s="28">
        <f>IF($A14="","",COUNTIFS('3. Журнал відпусток'!$A$5:$A$200,$A14,'3.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14" s="28">
        <f>IF($A14="","",COUNTIFS('3. Журнал відпусток'!$A$5:$A$200,$A14,'3.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14" s="28">
        <f>IF($A14="","",COUNTIFS('3. Журнал відпусток'!$A$5:$A$200,$A14,'3.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14" s="28">
        <f>IF($A14="","",COUNTIFS('3. Журнал відпусток'!$A$5:$A$200,$A14,'3.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14" s="28">
        <f>IF($A14="","",COUNTIFS('3. Журнал відпусток'!$A$5:$A$200,$A14,'3.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14" s="28">
        <f>IF($A14="","",COUNTIFS('3. Журнал відпусток'!$A$5:$A$200,$A14,'3.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14" s="28">
        <f>IF($A14="","",COUNTIFS('3. Журнал відпусток'!$A$5:$A$200,$A14,'3.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14" s="28">
        <f>IF($A14="","",COUNTIFS('3. Журнал відпусток'!$A$5:$A$200,$A14,'3.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14" s="28">
        <f>IF($A14="","",COUNTIFS('3. Журнал відпусток'!$A$5:$A$200,$A14,'3.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14" s="28">
        <f>IF($A14="","",COUNTIFS('3. Журнал відпусток'!$A$5:$A$200,$A14,'3.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14" s="28">
        <f>IF($A14="","",COUNTIFS('3. Журнал відпусток'!$A$5:$A$200,$A14,'3.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14" s="28">
        <f>IF($A14="","",COUNTIFS('3. Журнал відпусток'!$A$5:$A$200,$A14,'3.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14" s="28">
        <f>IF($A14="","",COUNTIFS('3. Журнал відпусток'!$A$5:$A$200,$A14,'3.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14" s="28">
        <f>IF($A14="","",COUNTIFS('3. Журнал відпусток'!$A$5:$A$200,$A14,'3.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14" s="28">
        <f>IF($A14="","",COUNTIFS('3. Журнал відпусток'!$A$5:$A$200,$A14,'3.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14" s="28">
        <f>IF($A14="","",COUNTIFS('3. Журнал відпусток'!$A$5:$A$200,$A14,'3.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15">
      <c r="A15" s="19">
        <f>IF('2. Працівники'!A15="","",'2. Працівники'!A15)</f>
        <v/>
      </c>
      <c r="B15" s="28">
        <f>IF($A15="","",COUNTIFS('3. Журнал відпусток'!$A$5:$A$200,$A15,'3.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15" s="28">
        <f>IF($A15="","",COUNTIFS('3. Журнал відпусток'!$A$5:$A$200,$A15,'3.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15" s="28">
        <f>IF($A15="","",COUNTIFS('3. Журнал відпусток'!$A$5:$A$200,$A15,'3.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15" s="28">
        <f>IF($A15="","",COUNTIFS('3. Журнал відпусток'!$A$5:$A$200,$A15,'3.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15" s="28">
        <f>IF($A15="","",COUNTIFS('3. Журнал відпусток'!$A$5:$A$200,$A15,'3.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15" s="28">
        <f>IF($A15="","",COUNTIFS('3. Журнал відпусток'!$A$5:$A$200,$A15,'3.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15" s="28">
        <f>IF($A15="","",COUNTIFS('3. Журнал відпусток'!$A$5:$A$200,$A15,'3.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15" s="28">
        <f>IF($A15="","",COUNTIFS('3. Журнал відпусток'!$A$5:$A$200,$A15,'3.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15" s="28">
        <f>IF($A15="","",COUNTIFS('3. Журнал відпусток'!$A$5:$A$200,$A15,'3.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15" s="28">
        <f>IF($A15="","",COUNTIFS('3. Журнал відпусток'!$A$5:$A$200,$A15,'3.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15" s="28">
        <f>IF($A15="","",COUNTIFS('3. Журнал відпусток'!$A$5:$A$200,$A15,'3.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15" s="28">
        <f>IF($A15="","",COUNTIFS('3. Журнал відпусток'!$A$5:$A$200,$A15,'3.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15" s="28">
        <f>IF($A15="","",COUNTIFS('3. Журнал відпусток'!$A$5:$A$200,$A15,'3.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15" s="28">
        <f>IF($A15="","",COUNTIFS('3. Журнал відпусток'!$A$5:$A$200,$A15,'3.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15" s="28">
        <f>IF($A15="","",COUNTIFS('3. Журнал відпусток'!$A$5:$A$200,$A15,'3.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15" s="28">
        <f>IF($A15="","",COUNTIFS('3. Журнал відпусток'!$A$5:$A$200,$A15,'3.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15" s="28">
        <f>IF($A15="","",COUNTIFS('3. Журнал відпусток'!$A$5:$A$200,$A15,'3.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15" s="28">
        <f>IF($A15="","",COUNTIFS('3. Журнал відпусток'!$A$5:$A$200,$A15,'3.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15" s="28">
        <f>IF($A15="","",COUNTIFS('3. Журнал відпусток'!$A$5:$A$200,$A15,'3.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15" s="28">
        <f>IF($A15="","",COUNTIFS('3. Журнал відпусток'!$A$5:$A$200,$A15,'3.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15" s="28">
        <f>IF($A15="","",COUNTIFS('3. Журнал відпусток'!$A$5:$A$200,$A15,'3.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15" s="28">
        <f>IF($A15="","",COUNTIFS('3. Журнал відпусток'!$A$5:$A$200,$A15,'3.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15" s="28">
        <f>IF($A15="","",COUNTIFS('3. Журнал відпусток'!$A$5:$A$200,$A15,'3.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15" s="28">
        <f>IF($A15="","",COUNTIFS('3. Журнал відпусток'!$A$5:$A$200,$A15,'3.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15" s="28">
        <f>IF($A15="","",COUNTIFS('3. Журнал відпусток'!$A$5:$A$200,$A15,'3.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15" s="28">
        <f>IF($A15="","",COUNTIFS('3. Журнал відпусток'!$A$5:$A$200,$A15,'3.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15" s="28">
        <f>IF($A15="","",COUNTIFS('3. Журнал відпусток'!$A$5:$A$200,$A15,'3.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15" s="28">
        <f>IF($A15="","",COUNTIFS('3. Журнал відпусток'!$A$5:$A$200,$A15,'3.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15" s="28">
        <f>IF($A15="","",COUNTIFS('3. Журнал відпусток'!$A$5:$A$200,$A15,'3.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15" s="28">
        <f>IF($A15="","",COUNTIFS('3. Журнал відпусток'!$A$5:$A$200,$A15,'3.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15" s="28">
        <f>IF($A15="","",COUNTIFS('3. Журнал відпусток'!$A$5:$A$200,$A15,'3.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15" s="28">
        <f>IF($A15="","",COUNTIFS('3. Журнал відпусток'!$A$5:$A$200,$A15,'3.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15" s="28">
        <f>IF($A15="","",COUNTIFS('3. Журнал відпусток'!$A$5:$A$200,$A15,'3.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15" s="28">
        <f>IF($A15="","",COUNTIFS('3. Журнал відпусток'!$A$5:$A$200,$A15,'3.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15" s="28">
        <f>IF($A15="","",COUNTIFS('3. Журнал відпусток'!$A$5:$A$200,$A15,'3.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15" s="28">
        <f>IF($A15="","",COUNTIFS('3. Журнал відпусток'!$A$5:$A$200,$A15,'3.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15" s="28">
        <f>IF($A15="","",COUNTIFS('3. Журнал відпусток'!$A$5:$A$200,$A15,'3.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15" s="28">
        <f>IF($A15="","",COUNTIFS('3. Журнал відпусток'!$A$5:$A$200,$A15,'3.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15" s="28">
        <f>IF($A15="","",COUNTIFS('3. Журнал відпусток'!$A$5:$A$200,$A15,'3.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15" s="28">
        <f>IF($A15="","",COUNTIFS('3. Журнал відпусток'!$A$5:$A$200,$A15,'3.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15" s="28">
        <f>IF($A15="","",COUNTIFS('3. Журнал відпусток'!$A$5:$A$200,$A15,'3.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15" s="28">
        <f>IF($A15="","",COUNTIFS('3. Журнал відпусток'!$A$5:$A$200,$A15,'3.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15" s="28">
        <f>IF($A15="","",COUNTIFS('3. Журнал відпусток'!$A$5:$A$200,$A15,'3.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15" s="28">
        <f>IF($A15="","",COUNTIFS('3. Журнал відпусток'!$A$5:$A$200,$A15,'3.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15" s="28">
        <f>IF($A15="","",COUNTIFS('3. Журнал відпусток'!$A$5:$A$200,$A15,'3.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15" s="28">
        <f>IF($A15="","",COUNTIFS('3. Журнал відпусток'!$A$5:$A$200,$A15,'3.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15" s="28">
        <f>IF($A15="","",COUNTIFS('3. Журнал відпусток'!$A$5:$A$200,$A15,'3.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15" s="28">
        <f>IF($A15="","",COUNTIFS('3. Журнал відпусток'!$A$5:$A$200,$A15,'3.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15" s="28">
        <f>IF($A15="","",COUNTIFS('3. Журнал відпусток'!$A$5:$A$200,$A15,'3.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15" s="28">
        <f>IF($A15="","",COUNTIFS('3. Журнал відпусток'!$A$5:$A$200,$A15,'3.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15" s="28">
        <f>IF($A15="","",COUNTIFS('3. Журнал відпусток'!$A$5:$A$200,$A15,'3.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15" s="28">
        <f>IF($A15="","",COUNTIFS('3. Журнал відпусток'!$A$5:$A$200,$A15,'3.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16">
      <c r="A16" s="19">
        <f>IF('2. Працівники'!A16="","",'2. Працівники'!A16)</f>
        <v/>
      </c>
      <c r="B16" s="28">
        <f>IF($A16="","",COUNTIFS('3. Журнал відпусток'!$A$5:$A$200,$A16,'3.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16" s="28">
        <f>IF($A16="","",COUNTIFS('3. Журнал відпусток'!$A$5:$A$200,$A16,'3.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16" s="28">
        <f>IF($A16="","",COUNTIFS('3. Журнал відпусток'!$A$5:$A$200,$A16,'3.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16" s="28">
        <f>IF($A16="","",COUNTIFS('3. Журнал відпусток'!$A$5:$A$200,$A16,'3.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16" s="28">
        <f>IF($A16="","",COUNTIFS('3. Журнал відпусток'!$A$5:$A$200,$A16,'3.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16" s="28">
        <f>IF($A16="","",COUNTIFS('3. Журнал відпусток'!$A$5:$A$200,$A16,'3.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16" s="28">
        <f>IF($A16="","",COUNTIFS('3. Журнал відпусток'!$A$5:$A$200,$A16,'3.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16" s="28">
        <f>IF($A16="","",COUNTIFS('3. Журнал відпусток'!$A$5:$A$200,$A16,'3.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16" s="28">
        <f>IF($A16="","",COUNTIFS('3. Журнал відпусток'!$A$5:$A$200,$A16,'3.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16" s="28">
        <f>IF($A16="","",COUNTIFS('3. Журнал відпусток'!$A$5:$A$200,$A16,'3.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16" s="28">
        <f>IF($A16="","",COUNTIFS('3. Журнал відпусток'!$A$5:$A$200,$A16,'3.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16" s="28">
        <f>IF($A16="","",COUNTIFS('3. Журнал відпусток'!$A$5:$A$200,$A16,'3.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16" s="28">
        <f>IF($A16="","",COUNTIFS('3. Журнал відпусток'!$A$5:$A$200,$A16,'3.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16" s="28">
        <f>IF($A16="","",COUNTIFS('3. Журнал відпусток'!$A$5:$A$200,$A16,'3.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16" s="28">
        <f>IF($A16="","",COUNTIFS('3. Журнал відпусток'!$A$5:$A$200,$A16,'3.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16" s="28">
        <f>IF($A16="","",COUNTIFS('3. Журнал відпусток'!$A$5:$A$200,$A16,'3.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16" s="28">
        <f>IF($A16="","",COUNTIFS('3. Журнал відпусток'!$A$5:$A$200,$A16,'3.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16" s="28">
        <f>IF($A16="","",COUNTIFS('3. Журнал відпусток'!$A$5:$A$200,$A16,'3.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16" s="28">
        <f>IF($A16="","",COUNTIFS('3. Журнал відпусток'!$A$5:$A$200,$A16,'3.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16" s="28">
        <f>IF($A16="","",COUNTIFS('3. Журнал відпусток'!$A$5:$A$200,$A16,'3.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16" s="28">
        <f>IF($A16="","",COUNTIFS('3. Журнал відпусток'!$A$5:$A$200,$A16,'3.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16" s="28">
        <f>IF($A16="","",COUNTIFS('3. Журнал відпусток'!$A$5:$A$200,$A16,'3.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16" s="28">
        <f>IF($A16="","",COUNTIFS('3. Журнал відпусток'!$A$5:$A$200,$A16,'3.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16" s="28">
        <f>IF($A16="","",COUNTIFS('3. Журнал відпусток'!$A$5:$A$200,$A16,'3.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16" s="28">
        <f>IF($A16="","",COUNTIFS('3. Журнал відпусток'!$A$5:$A$200,$A16,'3.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16" s="28">
        <f>IF($A16="","",COUNTIFS('3. Журнал відпусток'!$A$5:$A$200,$A16,'3.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16" s="28">
        <f>IF($A16="","",COUNTIFS('3. Журнал відпусток'!$A$5:$A$200,$A16,'3.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16" s="28">
        <f>IF($A16="","",COUNTIFS('3. Журнал відпусток'!$A$5:$A$200,$A16,'3.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16" s="28">
        <f>IF($A16="","",COUNTIFS('3. Журнал відпусток'!$A$5:$A$200,$A16,'3.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16" s="28">
        <f>IF($A16="","",COUNTIFS('3. Журнал відпусток'!$A$5:$A$200,$A16,'3.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16" s="28">
        <f>IF($A16="","",COUNTIFS('3. Журнал відпусток'!$A$5:$A$200,$A16,'3.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16" s="28">
        <f>IF($A16="","",COUNTIFS('3. Журнал відпусток'!$A$5:$A$200,$A16,'3.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16" s="28">
        <f>IF($A16="","",COUNTIFS('3. Журнал відпусток'!$A$5:$A$200,$A16,'3.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16" s="28">
        <f>IF($A16="","",COUNTIFS('3. Журнал відпусток'!$A$5:$A$200,$A16,'3.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16" s="28">
        <f>IF($A16="","",COUNTIFS('3. Журнал відпусток'!$A$5:$A$200,$A16,'3.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16" s="28">
        <f>IF($A16="","",COUNTIFS('3. Журнал відпусток'!$A$5:$A$200,$A16,'3.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16" s="28">
        <f>IF($A16="","",COUNTIFS('3. Журнал відпусток'!$A$5:$A$200,$A16,'3.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16" s="28">
        <f>IF($A16="","",COUNTIFS('3. Журнал відпусток'!$A$5:$A$200,$A16,'3.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16" s="28">
        <f>IF($A16="","",COUNTIFS('3. Журнал відпусток'!$A$5:$A$200,$A16,'3.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16" s="28">
        <f>IF($A16="","",COUNTIFS('3. Журнал відпусток'!$A$5:$A$200,$A16,'3.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16" s="28">
        <f>IF($A16="","",COUNTIFS('3. Журнал відпусток'!$A$5:$A$200,$A16,'3.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16" s="28">
        <f>IF($A16="","",COUNTIFS('3. Журнал відпусток'!$A$5:$A$200,$A16,'3.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16" s="28">
        <f>IF($A16="","",COUNTIFS('3. Журнал відпусток'!$A$5:$A$200,$A16,'3.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16" s="28">
        <f>IF($A16="","",COUNTIFS('3. Журнал відпусток'!$A$5:$A$200,$A16,'3.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16" s="28">
        <f>IF($A16="","",COUNTIFS('3. Журнал відпусток'!$A$5:$A$200,$A16,'3.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16" s="28">
        <f>IF($A16="","",COUNTIFS('3. Журнал відпусток'!$A$5:$A$200,$A16,'3.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16" s="28">
        <f>IF($A16="","",COUNTIFS('3. Журнал відпусток'!$A$5:$A$200,$A16,'3.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16" s="28">
        <f>IF($A16="","",COUNTIFS('3. Журнал відпусток'!$A$5:$A$200,$A16,'3.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16" s="28">
        <f>IF($A16="","",COUNTIFS('3. Журнал відпусток'!$A$5:$A$200,$A16,'3.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16" s="28">
        <f>IF($A16="","",COUNTIFS('3. Журнал відпусток'!$A$5:$A$200,$A16,'3.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16" s="28">
        <f>IF($A16="","",COUNTIFS('3. Журнал відпусток'!$A$5:$A$200,$A16,'3.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16" s="28">
        <f>IF($A16="","",COUNTIFS('3. Журнал відпусток'!$A$5:$A$200,$A16,'3.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17">
      <c r="A17" s="19">
        <f>IF('2. Працівники'!A17="","",'2. Працівники'!A17)</f>
        <v/>
      </c>
      <c r="B17" s="28">
        <f>IF($A17="","",COUNTIFS('3. Журнал відпусток'!$A$5:$A$200,$A17,'3.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17" s="28">
        <f>IF($A17="","",COUNTIFS('3. Журнал відпусток'!$A$5:$A$200,$A17,'3.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17" s="28">
        <f>IF($A17="","",COUNTIFS('3. Журнал відпусток'!$A$5:$A$200,$A17,'3.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17" s="28">
        <f>IF($A17="","",COUNTIFS('3. Журнал відпусток'!$A$5:$A$200,$A17,'3.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17" s="28">
        <f>IF($A17="","",COUNTIFS('3. Журнал відпусток'!$A$5:$A$200,$A17,'3.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17" s="28">
        <f>IF($A17="","",COUNTIFS('3. Журнал відпусток'!$A$5:$A$200,$A17,'3.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17" s="28">
        <f>IF($A17="","",COUNTIFS('3. Журнал відпусток'!$A$5:$A$200,$A17,'3.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17" s="28">
        <f>IF($A17="","",COUNTIFS('3. Журнал відпусток'!$A$5:$A$200,$A17,'3.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17" s="28">
        <f>IF($A17="","",COUNTIFS('3. Журнал відпусток'!$A$5:$A$200,$A17,'3.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17" s="28">
        <f>IF($A17="","",COUNTIFS('3. Журнал відпусток'!$A$5:$A$200,$A17,'3.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17" s="28">
        <f>IF($A17="","",COUNTIFS('3. Журнал відпусток'!$A$5:$A$200,$A17,'3.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17" s="28">
        <f>IF($A17="","",COUNTIFS('3. Журнал відпусток'!$A$5:$A$200,$A17,'3.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17" s="28">
        <f>IF($A17="","",COUNTIFS('3. Журнал відпусток'!$A$5:$A$200,$A17,'3.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17" s="28">
        <f>IF($A17="","",COUNTIFS('3. Журнал відпусток'!$A$5:$A$200,$A17,'3.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17" s="28">
        <f>IF($A17="","",COUNTIFS('3. Журнал відпусток'!$A$5:$A$200,$A17,'3.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17" s="28">
        <f>IF($A17="","",COUNTIFS('3. Журнал відпусток'!$A$5:$A$200,$A17,'3.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17" s="28">
        <f>IF($A17="","",COUNTIFS('3. Журнал відпусток'!$A$5:$A$200,$A17,'3.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17" s="28">
        <f>IF($A17="","",COUNTIFS('3. Журнал відпусток'!$A$5:$A$200,$A17,'3.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17" s="28">
        <f>IF($A17="","",COUNTIFS('3. Журнал відпусток'!$A$5:$A$200,$A17,'3.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17" s="28">
        <f>IF($A17="","",COUNTIFS('3. Журнал відпусток'!$A$5:$A$200,$A17,'3.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17" s="28">
        <f>IF($A17="","",COUNTIFS('3. Журнал відпусток'!$A$5:$A$200,$A17,'3.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17" s="28">
        <f>IF($A17="","",COUNTIFS('3. Журнал відпусток'!$A$5:$A$200,$A17,'3.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17" s="28">
        <f>IF($A17="","",COUNTIFS('3. Журнал відпусток'!$A$5:$A$200,$A17,'3.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17" s="28">
        <f>IF($A17="","",COUNTIFS('3. Журнал відпусток'!$A$5:$A$200,$A17,'3.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17" s="28">
        <f>IF($A17="","",COUNTIFS('3. Журнал відпусток'!$A$5:$A$200,$A17,'3.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17" s="28">
        <f>IF($A17="","",COUNTIFS('3. Журнал відпусток'!$A$5:$A$200,$A17,'3.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17" s="28">
        <f>IF($A17="","",COUNTIFS('3. Журнал відпусток'!$A$5:$A$200,$A17,'3.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17" s="28">
        <f>IF($A17="","",COUNTIFS('3. Журнал відпусток'!$A$5:$A$200,$A17,'3.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17" s="28">
        <f>IF($A17="","",COUNTIFS('3. Журнал відпусток'!$A$5:$A$200,$A17,'3.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17" s="28">
        <f>IF($A17="","",COUNTIFS('3. Журнал відпусток'!$A$5:$A$200,$A17,'3.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17" s="28">
        <f>IF($A17="","",COUNTIFS('3. Журнал відпусток'!$A$5:$A$200,$A17,'3.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17" s="28">
        <f>IF($A17="","",COUNTIFS('3. Журнал відпусток'!$A$5:$A$200,$A17,'3.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17" s="28">
        <f>IF($A17="","",COUNTIFS('3. Журнал відпусток'!$A$5:$A$200,$A17,'3.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17" s="28">
        <f>IF($A17="","",COUNTIFS('3. Журнал відпусток'!$A$5:$A$200,$A17,'3.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17" s="28">
        <f>IF($A17="","",COUNTIFS('3. Журнал відпусток'!$A$5:$A$200,$A17,'3.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17" s="28">
        <f>IF($A17="","",COUNTIFS('3. Журнал відпусток'!$A$5:$A$200,$A17,'3.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17" s="28">
        <f>IF($A17="","",COUNTIFS('3. Журнал відпусток'!$A$5:$A$200,$A17,'3.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17" s="28">
        <f>IF($A17="","",COUNTIFS('3. Журнал відпусток'!$A$5:$A$200,$A17,'3.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17" s="28">
        <f>IF($A17="","",COUNTIFS('3. Журнал відпусток'!$A$5:$A$200,$A17,'3.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17" s="28">
        <f>IF($A17="","",COUNTIFS('3. Журнал відпусток'!$A$5:$A$200,$A17,'3.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17" s="28">
        <f>IF($A17="","",COUNTIFS('3. Журнал відпусток'!$A$5:$A$200,$A17,'3.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17" s="28">
        <f>IF($A17="","",COUNTIFS('3. Журнал відпусток'!$A$5:$A$200,$A17,'3.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17" s="28">
        <f>IF($A17="","",COUNTIFS('3. Журнал відпусток'!$A$5:$A$200,$A17,'3.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17" s="28">
        <f>IF($A17="","",COUNTIFS('3. Журнал відпусток'!$A$5:$A$200,$A17,'3.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17" s="28">
        <f>IF($A17="","",COUNTIFS('3. Журнал відпусток'!$A$5:$A$200,$A17,'3.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17" s="28">
        <f>IF($A17="","",COUNTIFS('3. Журнал відпусток'!$A$5:$A$200,$A17,'3.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17" s="28">
        <f>IF($A17="","",COUNTIFS('3. Журнал відпусток'!$A$5:$A$200,$A17,'3.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17" s="28">
        <f>IF($A17="","",COUNTIFS('3. Журнал відпусток'!$A$5:$A$200,$A17,'3.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17" s="28">
        <f>IF($A17="","",COUNTIFS('3. Журнал відпусток'!$A$5:$A$200,$A17,'3.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17" s="28">
        <f>IF($A17="","",COUNTIFS('3. Журнал відпусток'!$A$5:$A$200,$A17,'3.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17" s="28">
        <f>IF($A17="","",COUNTIFS('3. Журнал відпусток'!$A$5:$A$200,$A17,'3.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17" s="28">
        <f>IF($A17="","",COUNTIFS('3. Журнал відпусток'!$A$5:$A$200,$A17,'3.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18">
      <c r="A18" s="19">
        <f>IF('2. Працівники'!A18="","",'2. Працівники'!A18)</f>
        <v/>
      </c>
      <c r="B18" s="28">
        <f>IF($A18="","",COUNTIFS('3. Журнал відпусток'!$A$5:$A$200,$A18,'3.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18" s="28">
        <f>IF($A18="","",COUNTIFS('3. Журнал відпусток'!$A$5:$A$200,$A18,'3.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18" s="28">
        <f>IF($A18="","",COUNTIFS('3. Журнал відпусток'!$A$5:$A$200,$A18,'3.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18" s="28">
        <f>IF($A18="","",COUNTIFS('3. Журнал відпусток'!$A$5:$A$200,$A18,'3.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18" s="28">
        <f>IF($A18="","",COUNTIFS('3. Журнал відпусток'!$A$5:$A$200,$A18,'3.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18" s="28">
        <f>IF($A18="","",COUNTIFS('3. Журнал відпусток'!$A$5:$A$200,$A18,'3.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18" s="28">
        <f>IF($A18="","",COUNTIFS('3. Журнал відпусток'!$A$5:$A$200,$A18,'3.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18" s="28">
        <f>IF($A18="","",COUNTIFS('3. Журнал відпусток'!$A$5:$A$200,$A18,'3.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18" s="28">
        <f>IF($A18="","",COUNTIFS('3. Журнал відпусток'!$A$5:$A$200,$A18,'3.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18" s="28">
        <f>IF($A18="","",COUNTIFS('3. Журнал відпусток'!$A$5:$A$200,$A18,'3.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18" s="28">
        <f>IF($A18="","",COUNTIFS('3. Журнал відпусток'!$A$5:$A$200,$A18,'3.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18" s="28">
        <f>IF($A18="","",COUNTIFS('3. Журнал відпусток'!$A$5:$A$200,$A18,'3.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18" s="28">
        <f>IF($A18="","",COUNTIFS('3. Журнал відпусток'!$A$5:$A$200,$A18,'3.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18" s="28">
        <f>IF($A18="","",COUNTIFS('3. Журнал відпусток'!$A$5:$A$200,$A18,'3.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18" s="28">
        <f>IF($A18="","",COUNTIFS('3. Журнал відпусток'!$A$5:$A$200,$A18,'3.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18" s="28">
        <f>IF($A18="","",COUNTIFS('3. Журнал відпусток'!$A$5:$A$200,$A18,'3.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18" s="28">
        <f>IF($A18="","",COUNTIFS('3. Журнал відпусток'!$A$5:$A$200,$A18,'3.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18" s="28">
        <f>IF($A18="","",COUNTIFS('3. Журнал відпусток'!$A$5:$A$200,$A18,'3.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18" s="28">
        <f>IF($A18="","",COUNTIFS('3. Журнал відпусток'!$A$5:$A$200,$A18,'3.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18" s="28">
        <f>IF($A18="","",COUNTIFS('3. Журнал відпусток'!$A$5:$A$200,$A18,'3.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18" s="28">
        <f>IF($A18="","",COUNTIFS('3. Журнал відпусток'!$A$5:$A$200,$A18,'3.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18" s="28">
        <f>IF($A18="","",COUNTIFS('3. Журнал відпусток'!$A$5:$A$200,$A18,'3.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18" s="28">
        <f>IF($A18="","",COUNTIFS('3. Журнал відпусток'!$A$5:$A$200,$A18,'3.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18" s="28">
        <f>IF($A18="","",COUNTIFS('3. Журнал відпусток'!$A$5:$A$200,$A18,'3.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18" s="28">
        <f>IF($A18="","",COUNTIFS('3. Журнал відпусток'!$A$5:$A$200,$A18,'3.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18" s="28">
        <f>IF($A18="","",COUNTIFS('3. Журнал відпусток'!$A$5:$A$200,$A18,'3.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18" s="28">
        <f>IF($A18="","",COUNTIFS('3. Журнал відпусток'!$A$5:$A$200,$A18,'3.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18" s="28">
        <f>IF($A18="","",COUNTIFS('3. Журнал відпусток'!$A$5:$A$200,$A18,'3.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18" s="28">
        <f>IF($A18="","",COUNTIFS('3. Журнал відпусток'!$A$5:$A$200,$A18,'3.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18" s="28">
        <f>IF($A18="","",COUNTIFS('3. Журнал відпусток'!$A$5:$A$200,$A18,'3.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18" s="28">
        <f>IF($A18="","",COUNTIFS('3. Журнал відпусток'!$A$5:$A$200,$A18,'3.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18" s="28">
        <f>IF($A18="","",COUNTIFS('3. Журнал відпусток'!$A$5:$A$200,$A18,'3.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18" s="28">
        <f>IF($A18="","",COUNTIFS('3. Журнал відпусток'!$A$5:$A$200,$A18,'3.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18" s="28">
        <f>IF($A18="","",COUNTIFS('3. Журнал відпусток'!$A$5:$A$200,$A18,'3.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18" s="28">
        <f>IF($A18="","",COUNTIFS('3. Журнал відпусток'!$A$5:$A$200,$A18,'3.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18" s="28">
        <f>IF($A18="","",COUNTIFS('3. Журнал відпусток'!$A$5:$A$200,$A18,'3.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18" s="28">
        <f>IF($A18="","",COUNTIFS('3. Журнал відпусток'!$A$5:$A$200,$A18,'3.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18" s="28">
        <f>IF($A18="","",COUNTIFS('3. Журнал відпусток'!$A$5:$A$200,$A18,'3.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18" s="28">
        <f>IF($A18="","",COUNTIFS('3. Журнал відпусток'!$A$5:$A$200,$A18,'3.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18" s="28">
        <f>IF($A18="","",COUNTIFS('3. Журнал відпусток'!$A$5:$A$200,$A18,'3.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18" s="28">
        <f>IF($A18="","",COUNTIFS('3. Журнал відпусток'!$A$5:$A$200,$A18,'3.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18" s="28">
        <f>IF($A18="","",COUNTIFS('3. Журнал відпусток'!$A$5:$A$200,$A18,'3.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18" s="28">
        <f>IF($A18="","",COUNTIFS('3. Журнал відпусток'!$A$5:$A$200,$A18,'3.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18" s="28">
        <f>IF($A18="","",COUNTIFS('3. Журнал відпусток'!$A$5:$A$200,$A18,'3.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18" s="28">
        <f>IF($A18="","",COUNTIFS('3. Журнал відпусток'!$A$5:$A$200,$A18,'3.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18" s="28">
        <f>IF($A18="","",COUNTIFS('3. Журнал відпусток'!$A$5:$A$200,$A18,'3.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18" s="28">
        <f>IF($A18="","",COUNTIFS('3. Журнал відпусток'!$A$5:$A$200,$A18,'3.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18" s="28">
        <f>IF($A18="","",COUNTIFS('3. Журнал відпусток'!$A$5:$A$200,$A18,'3.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18" s="28">
        <f>IF($A18="","",COUNTIFS('3. Журнал відпусток'!$A$5:$A$200,$A18,'3.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18" s="28">
        <f>IF($A18="","",COUNTIFS('3. Журнал відпусток'!$A$5:$A$200,$A18,'3.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18" s="28">
        <f>IF($A18="","",COUNTIFS('3. Журнал відпусток'!$A$5:$A$200,$A18,'3.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18" s="28">
        <f>IF($A18="","",COUNTIFS('3. Журнал відпусток'!$A$5:$A$200,$A18,'3.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19">
      <c r="A19" s="19">
        <f>IF('2. Працівники'!A19="","",'2. Працівники'!A19)</f>
        <v/>
      </c>
      <c r="B19" s="28">
        <f>IF($A19="","",COUNTIFS('3. Журнал відпусток'!$A$5:$A$200,$A19,'3.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19" s="28">
        <f>IF($A19="","",COUNTIFS('3. Журнал відпусток'!$A$5:$A$200,$A19,'3.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19" s="28">
        <f>IF($A19="","",COUNTIFS('3. Журнал відпусток'!$A$5:$A$200,$A19,'3.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19" s="28">
        <f>IF($A19="","",COUNTIFS('3. Журнал відпусток'!$A$5:$A$200,$A19,'3.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19" s="28">
        <f>IF($A19="","",COUNTIFS('3. Журнал відпусток'!$A$5:$A$200,$A19,'3.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19" s="28">
        <f>IF($A19="","",COUNTIFS('3. Журнал відпусток'!$A$5:$A$200,$A19,'3.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19" s="28">
        <f>IF($A19="","",COUNTIFS('3. Журнал відпусток'!$A$5:$A$200,$A19,'3.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19" s="28">
        <f>IF($A19="","",COUNTIFS('3. Журнал відпусток'!$A$5:$A$200,$A19,'3.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19" s="28">
        <f>IF($A19="","",COUNTIFS('3. Журнал відпусток'!$A$5:$A$200,$A19,'3.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19" s="28">
        <f>IF($A19="","",COUNTIFS('3. Журнал відпусток'!$A$5:$A$200,$A19,'3.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19" s="28">
        <f>IF($A19="","",COUNTIFS('3. Журнал відпусток'!$A$5:$A$200,$A19,'3.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19" s="28">
        <f>IF($A19="","",COUNTIFS('3. Журнал відпусток'!$A$5:$A$200,$A19,'3.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19" s="28">
        <f>IF($A19="","",COUNTIFS('3. Журнал відпусток'!$A$5:$A$200,$A19,'3.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19" s="28">
        <f>IF($A19="","",COUNTIFS('3. Журнал відпусток'!$A$5:$A$200,$A19,'3.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19" s="28">
        <f>IF($A19="","",COUNTIFS('3. Журнал відпусток'!$A$5:$A$200,$A19,'3.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19" s="28">
        <f>IF($A19="","",COUNTIFS('3. Журнал відпусток'!$A$5:$A$200,$A19,'3.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19" s="28">
        <f>IF($A19="","",COUNTIFS('3. Журнал відпусток'!$A$5:$A$200,$A19,'3.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19" s="28">
        <f>IF($A19="","",COUNTIFS('3. Журнал відпусток'!$A$5:$A$200,$A19,'3.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19" s="28">
        <f>IF($A19="","",COUNTIFS('3. Журнал відпусток'!$A$5:$A$200,$A19,'3.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19" s="28">
        <f>IF($A19="","",COUNTIFS('3. Журнал відпусток'!$A$5:$A$200,$A19,'3.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19" s="28">
        <f>IF($A19="","",COUNTIFS('3. Журнал відпусток'!$A$5:$A$200,$A19,'3.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19" s="28">
        <f>IF($A19="","",COUNTIFS('3. Журнал відпусток'!$A$5:$A$200,$A19,'3.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19" s="28">
        <f>IF($A19="","",COUNTIFS('3. Журнал відпусток'!$A$5:$A$200,$A19,'3.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19" s="28">
        <f>IF($A19="","",COUNTIFS('3. Журнал відпусток'!$A$5:$A$200,$A19,'3.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19" s="28">
        <f>IF($A19="","",COUNTIFS('3. Журнал відпусток'!$A$5:$A$200,$A19,'3.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19" s="28">
        <f>IF($A19="","",COUNTIFS('3. Журнал відпусток'!$A$5:$A$200,$A19,'3.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19" s="28">
        <f>IF($A19="","",COUNTIFS('3. Журнал відпусток'!$A$5:$A$200,$A19,'3.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19" s="28">
        <f>IF($A19="","",COUNTIFS('3. Журнал відпусток'!$A$5:$A$200,$A19,'3.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19" s="28">
        <f>IF($A19="","",COUNTIFS('3. Журнал відпусток'!$A$5:$A$200,$A19,'3.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19" s="28">
        <f>IF($A19="","",COUNTIFS('3. Журнал відпусток'!$A$5:$A$200,$A19,'3.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19" s="28">
        <f>IF($A19="","",COUNTIFS('3. Журнал відпусток'!$A$5:$A$200,$A19,'3.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19" s="28">
        <f>IF($A19="","",COUNTIFS('3. Журнал відпусток'!$A$5:$A$200,$A19,'3.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19" s="28">
        <f>IF($A19="","",COUNTIFS('3. Журнал відпусток'!$A$5:$A$200,$A19,'3.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19" s="28">
        <f>IF($A19="","",COUNTIFS('3. Журнал відпусток'!$A$5:$A$200,$A19,'3.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19" s="28">
        <f>IF($A19="","",COUNTIFS('3. Журнал відпусток'!$A$5:$A$200,$A19,'3.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19" s="28">
        <f>IF($A19="","",COUNTIFS('3. Журнал відпусток'!$A$5:$A$200,$A19,'3.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19" s="28">
        <f>IF($A19="","",COUNTIFS('3. Журнал відпусток'!$A$5:$A$200,$A19,'3.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19" s="28">
        <f>IF($A19="","",COUNTIFS('3. Журнал відпусток'!$A$5:$A$200,$A19,'3.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19" s="28">
        <f>IF($A19="","",COUNTIFS('3. Журнал відпусток'!$A$5:$A$200,$A19,'3.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19" s="28">
        <f>IF($A19="","",COUNTIFS('3. Журнал відпусток'!$A$5:$A$200,$A19,'3.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19" s="28">
        <f>IF($A19="","",COUNTIFS('3. Журнал відпусток'!$A$5:$A$200,$A19,'3.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19" s="28">
        <f>IF($A19="","",COUNTIFS('3. Журнал відпусток'!$A$5:$A$200,$A19,'3.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19" s="28">
        <f>IF($A19="","",COUNTIFS('3. Журнал відпусток'!$A$5:$A$200,$A19,'3.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19" s="28">
        <f>IF($A19="","",COUNTIFS('3. Журнал відпусток'!$A$5:$A$200,$A19,'3.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19" s="28">
        <f>IF($A19="","",COUNTIFS('3. Журнал відпусток'!$A$5:$A$200,$A19,'3.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19" s="28">
        <f>IF($A19="","",COUNTIFS('3. Журнал відпусток'!$A$5:$A$200,$A19,'3.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19" s="28">
        <f>IF($A19="","",COUNTIFS('3. Журнал відпусток'!$A$5:$A$200,$A19,'3.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19" s="28">
        <f>IF($A19="","",COUNTIFS('3. Журнал відпусток'!$A$5:$A$200,$A19,'3.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19" s="28">
        <f>IF($A19="","",COUNTIFS('3. Журнал відпусток'!$A$5:$A$200,$A19,'3.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19" s="28">
        <f>IF($A19="","",COUNTIFS('3. Журнал відпусток'!$A$5:$A$200,$A19,'3.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19" s="28">
        <f>IF($A19="","",COUNTIFS('3. Журнал відпусток'!$A$5:$A$200,$A19,'3.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19" s="28">
        <f>IF($A19="","",COUNTIFS('3. Журнал відпусток'!$A$5:$A$200,$A19,'3.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20">
      <c r="A20" s="19">
        <f>IF('2. Працівники'!A20="","",'2. Працівники'!A20)</f>
        <v/>
      </c>
      <c r="B20" s="28">
        <f>IF($A20="","",COUNTIFS('3. Журнал відпусток'!$A$5:$A$200,$A20,'3.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20" s="28">
        <f>IF($A20="","",COUNTIFS('3. Журнал відпусток'!$A$5:$A$200,$A20,'3.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20" s="28">
        <f>IF($A20="","",COUNTIFS('3. Журнал відпусток'!$A$5:$A$200,$A20,'3.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20" s="28">
        <f>IF($A20="","",COUNTIFS('3. Журнал відпусток'!$A$5:$A$200,$A20,'3.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20" s="28">
        <f>IF($A20="","",COUNTIFS('3. Журнал відпусток'!$A$5:$A$200,$A20,'3.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20" s="28">
        <f>IF($A20="","",COUNTIFS('3. Журнал відпусток'!$A$5:$A$200,$A20,'3.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20" s="28">
        <f>IF($A20="","",COUNTIFS('3. Журнал відпусток'!$A$5:$A$200,$A20,'3.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20" s="28">
        <f>IF($A20="","",COUNTIFS('3. Журнал відпусток'!$A$5:$A$200,$A20,'3.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20" s="28">
        <f>IF($A20="","",COUNTIFS('3. Журнал відпусток'!$A$5:$A$200,$A20,'3.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20" s="28">
        <f>IF($A20="","",COUNTIFS('3. Журнал відпусток'!$A$5:$A$200,$A20,'3.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20" s="28">
        <f>IF($A20="","",COUNTIFS('3. Журнал відпусток'!$A$5:$A$200,$A20,'3.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20" s="28">
        <f>IF($A20="","",COUNTIFS('3. Журнал відпусток'!$A$5:$A$200,$A20,'3.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20" s="28">
        <f>IF($A20="","",COUNTIFS('3. Журнал відпусток'!$A$5:$A$200,$A20,'3.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20" s="28">
        <f>IF($A20="","",COUNTIFS('3. Журнал відпусток'!$A$5:$A$200,$A20,'3.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20" s="28">
        <f>IF($A20="","",COUNTIFS('3. Журнал відпусток'!$A$5:$A$200,$A20,'3.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20" s="28">
        <f>IF($A20="","",COUNTIFS('3. Журнал відпусток'!$A$5:$A$200,$A20,'3.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20" s="28">
        <f>IF($A20="","",COUNTIFS('3. Журнал відпусток'!$A$5:$A$200,$A20,'3.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20" s="28">
        <f>IF($A20="","",COUNTIFS('3. Журнал відпусток'!$A$5:$A$200,$A20,'3.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20" s="28">
        <f>IF($A20="","",COUNTIFS('3. Журнал відпусток'!$A$5:$A$200,$A20,'3.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20" s="28">
        <f>IF($A20="","",COUNTIFS('3. Журнал відпусток'!$A$5:$A$200,$A20,'3.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20" s="28">
        <f>IF($A20="","",COUNTIFS('3. Журнал відпусток'!$A$5:$A$200,$A20,'3.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20" s="28">
        <f>IF($A20="","",COUNTIFS('3. Журнал відпусток'!$A$5:$A$200,$A20,'3.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20" s="28">
        <f>IF($A20="","",COUNTIFS('3. Журнал відпусток'!$A$5:$A$200,$A20,'3.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20" s="28">
        <f>IF($A20="","",COUNTIFS('3. Журнал відпусток'!$A$5:$A$200,$A20,'3.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20" s="28">
        <f>IF($A20="","",COUNTIFS('3. Журнал відпусток'!$A$5:$A$200,$A20,'3.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20" s="28">
        <f>IF($A20="","",COUNTIFS('3. Журнал відпусток'!$A$5:$A$200,$A20,'3.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20" s="28">
        <f>IF($A20="","",COUNTIFS('3. Журнал відпусток'!$A$5:$A$200,$A20,'3.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20" s="28">
        <f>IF($A20="","",COUNTIFS('3. Журнал відпусток'!$A$5:$A$200,$A20,'3.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20" s="28">
        <f>IF($A20="","",COUNTIFS('3. Журнал відпусток'!$A$5:$A$200,$A20,'3.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20" s="28">
        <f>IF($A20="","",COUNTIFS('3. Журнал відпусток'!$A$5:$A$200,$A20,'3.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20" s="28">
        <f>IF($A20="","",COUNTIFS('3. Журнал відпусток'!$A$5:$A$200,$A20,'3.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20" s="28">
        <f>IF($A20="","",COUNTIFS('3. Журнал відпусток'!$A$5:$A$200,$A20,'3.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20" s="28">
        <f>IF($A20="","",COUNTIFS('3. Журнал відпусток'!$A$5:$A$200,$A20,'3.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20" s="28">
        <f>IF($A20="","",COUNTIFS('3. Журнал відпусток'!$A$5:$A$200,$A20,'3.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20" s="28">
        <f>IF($A20="","",COUNTIFS('3. Журнал відпусток'!$A$5:$A$200,$A20,'3.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20" s="28">
        <f>IF($A20="","",COUNTIFS('3. Журнал відпусток'!$A$5:$A$200,$A20,'3.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20" s="28">
        <f>IF($A20="","",COUNTIFS('3. Журнал відпусток'!$A$5:$A$200,$A20,'3.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20" s="28">
        <f>IF($A20="","",COUNTIFS('3. Журнал відпусток'!$A$5:$A$200,$A20,'3.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20" s="28">
        <f>IF($A20="","",COUNTIFS('3. Журнал відпусток'!$A$5:$A$200,$A20,'3.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20" s="28">
        <f>IF($A20="","",COUNTIFS('3. Журнал відпусток'!$A$5:$A$200,$A20,'3.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20" s="28">
        <f>IF($A20="","",COUNTIFS('3. Журнал відпусток'!$A$5:$A$200,$A20,'3.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20" s="28">
        <f>IF($A20="","",COUNTIFS('3. Журнал відпусток'!$A$5:$A$200,$A20,'3.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20" s="28">
        <f>IF($A20="","",COUNTIFS('3. Журнал відпусток'!$A$5:$A$200,$A20,'3.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20" s="28">
        <f>IF($A20="","",COUNTIFS('3. Журнал відпусток'!$A$5:$A$200,$A20,'3.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20" s="28">
        <f>IF($A20="","",COUNTIFS('3. Журнал відпусток'!$A$5:$A$200,$A20,'3.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20" s="28">
        <f>IF($A20="","",COUNTIFS('3. Журнал відпусток'!$A$5:$A$200,$A20,'3.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20" s="28">
        <f>IF($A20="","",COUNTIFS('3. Журнал відпусток'!$A$5:$A$200,$A20,'3.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20" s="28">
        <f>IF($A20="","",COUNTIFS('3. Журнал відпусток'!$A$5:$A$200,$A20,'3.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20" s="28">
        <f>IF($A20="","",COUNTIFS('3. Журнал відпусток'!$A$5:$A$200,$A20,'3.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20" s="28">
        <f>IF($A20="","",COUNTIFS('3. Журнал відпусток'!$A$5:$A$200,$A20,'3.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20" s="28">
        <f>IF($A20="","",COUNTIFS('3. Журнал відпусток'!$A$5:$A$200,$A20,'3.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20" s="28">
        <f>IF($A20="","",COUNTIFS('3. Журнал відпусток'!$A$5:$A$200,$A20,'3.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21">
      <c r="A21" s="19">
        <f>IF('2. Працівники'!A21="","",'2. Працівники'!A21)</f>
        <v/>
      </c>
      <c r="B21" s="28">
        <f>IF($A21="","",COUNTIFS('3. Журнал відпусток'!$A$5:$A$200,$A21,'3.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21" s="28">
        <f>IF($A21="","",COUNTIFS('3. Журнал відпусток'!$A$5:$A$200,$A21,'3.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21" s="28">
        <f>IF($A21="","",COUNTIFS('3. Журнал відпусток'!$A$5:$A$200,$A21,'3.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21" s="28">
        <f>IF($A21="","",COUNTIFS('3. Журнал відпусток'!$A$5:$A$200,$A21,'3.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21" s="28">
        <f>IF($A21="","",COUNTIFS('3. Журнал відпусток'!$A$5:$A$200,$A21,'3.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21" s="28">
        <f>IF($A21="","",COUNTIFS('3. Журнал відпусток'!$A$5:$A$200,$A21,'3.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21" s="28">
        <f>IF($A21="","",COUNTIFS('3. Журнал відпусток'!$A$5:$A$200,$A21,'3.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21" s="28">
        <f>IF($A21="","",COUNTIFS('3. Журнал відпусток'!$A$5:$A$200,$A21,'3.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21" s="28">
        <f>IF($A21="","",COUNTIFS('3. Журнал відпусток'!$A$5:$A$200,$A21,'3.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21" s="28">
        <f>IF($A21="","",COUNTIFS('3. Журнал відпусток'!$A$5:$A$200,$A21,'3.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21" s="28">
        <f>IF($A21="","",COUNTIFS('3. Журнал відпусток'!$A$5:$A$200,$A21,'3.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21" s="28">
        <f>IF($A21="","",COUNTIFS('3. Журнал відпусток'!$A$5:$A$200,$A21,'3.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21" s="28">
        <f>IF($A21="","",COUNTIFS('3. Журнал відпусток'!$A$5:$A$200,$A21,'3.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21" s="28">
        <f>IF($A21="","",COUNTIFS('3. Журнал відпусток'!$A$5:$A$200,$A21,'3.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21" s="28">
        <f>IF($A21="","",COUNTIFS('3. Журнал відпусток'!$A$5:$A$200,$A21,'3.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21" s="28">
        <f>IF($A21="","",COUNTIFS('3. Журнал відпусток'!$A$5:$A$200,$A21,'3.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21" s="28">
        <f>IF($A21="","",COUNTIFS('3. Журнал відпусток'!$A$5:$A$200,$A21,'3.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21" s="28">
        <f>IF($A21="","",COUNTIFS('3. Журнал відпусток'!$A$5:$A$200,$A21,'3.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21" s="28">
        <f>IF($A21="","",COUNTIFS('3. Журнал відпусток'!$A$5:$A$200,$A21,'3.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21" s="28">
        <f>IF($A21="","",COUNTIFS('3. Журнал відпусток'!$A$5:$A$200,$A21,'3.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21" s="28">
        <f>IF($A21="","",COUNTIFS('3. Журнал відпусток'!$A$5:$A$200,$A21,'3.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21" s="28">
        <f>IF($A21="","",COUNTIFS('3. Журнал відпусток'!$A$5:$A$200,$A21,'3.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21" s="28">
        <f>IF($A21="","",COUNTIFS('3. Журнал відпусток'!$A$5:$A$200,$A21,'3.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21" s="28">
        <f>IF($A21="","",COUNTIFS('3. Журнал відпусток'!$A$5:$A$200,$A21,'3.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21" s="28">
        <f>IF($A21="","",COUNTIFS('3. Журнал відпусток'!$A$5:$A$200,$A21,'3.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21" s="28">
        <f>IF($A21="","",COUNTIFS('3. Журнал відпусток'!$A$5:$A$200,$A21,'3.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21" s="28">
        <f>IF($A21="","",COUNTIFS('3. Журнал відпусток'!$A$5:$A$200,$A21,'3.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21" s="28">
        <f>IF($A21="","",COUNTIFS('3. Журнал відпусток'!$A$5:$A$200,$A21,'3.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21" s="28">
        <f>IF($A21="","",COUNTIFS('3. Журнал відпусток'!$A$5:$A$200,$A21,'3.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21" s="28">
        <f>IF($A21="","",COUNTIFS('3. Журнал відпусток'!$A$5:$A$200,$A21,'3.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21" s="28">
        <f>IF($A21="","",COUNTIFS('3. Журнал відпусток'!$A$5:$A$200,$A21,'3.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21" s="28">
        <f>IF($A21="","",COUNTIFS('3. Журнал відпусток'!$A$5:$A$200,$A21,'3.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21" s="28">
        <f>IF($A21="","",COUNTIFS('3. Журнал відпусток'!$A$5:$A$200,$A21,'3.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21" s="28">
        <f>IF($A21="","",COUNTIFS('3. Журнал відпусток'!$A$5:$A$200,$A21,'3.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21" s="28">
        <f>IF($A21="","",COUNTIFS('3. Журнал відпусток'!$A$5:$A$200,$A21,'3.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21" s="28">
        <f>IF($A21="","",COUNTIFS('3. Журнал відпусток'!$A$5:$A$200,$A21,'3.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21" s="28">
        <f>IF($A21="","",COUNTIFS('3. Журнал відпусток'!$A$5:$A$200,$A21,'3.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21" s="28">
        <f>IF($A21="","",COUNTIFS('3. Журнал відпусток'!$A$5:$A$200,$A21,'3.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21" s="28">
        <f>IF($A21="","",COUNTIFS('3. Журнал відпусток'!$A$5:$A$200,$A21,'3.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21" s="28">
        <f>IF($A21="","",COUNTIFS('3. Журнал відпусток'!$A$5:$A$200,$A21,'3.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21" s="28">
        <f>IF($A21="","",COUNTIFS('3. Журнал відпусток'!$A$5:$A$200,$A21,'3.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21" s="28">
        <f>IF($A21="","",COUNTIFS('3. Журнал відпусток'!$A$5:$A$200,$A21,'3.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21" s="28">
        <f>IF($A21="","",COUNTIFS('3. Журнал відпусток'!$A$5:$A$200,$A21,'3.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21" s="28">
        <f>IF($A21="","",COUNTIFS('3. Журнал відпусток'!$A$5:$A$200,$A21,'3.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21" s="28">
        <f>IF($A21="","",COUNTIFS('3. Журнал відпусток'!$A$5:$A$200,$A21,'3.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21" s="28">
        <f>IF($A21="","",COUNTIFS('3. Журнал відпусток'!$A$5:$A$200,$A21,'3.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21" s="28">
        <f>IF($A21="","",COUNTIFS('3. Журнал відпусток'!$A$5:$A$200,$A21,'3.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21" s="28">
        <f>IF($A21="","",COUNTIFS('3. Журнал відпусток'!$A$5:$A$200,$A21,'3.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21" s="28">
        <f>IF($A21="","",COUNTIFS('3. Журнал відпусток'!$A$5:$A$200,$A21,'3.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21" s="28">
        <f>IF($A21="","",COUNTIFS('3. Журнал відпусток'!$A$5:$A$200,$A21,'3.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21" s="28">
        <f>IF($A21="","",COUNTIFS('3. Журнал відпусток'!$A$5:$A$200,$A21,'3.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21" s="28">
        <f>IF($A21="","",COUNTIFS('3. Журнал відпусток'!$A$5:$A$200,$A21,'3.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22">
      <c r="A22" s="19">
        <f>IF('2. Працівники'!A22="","",'2. Працівники'!A22)</f>
        <v/>
      </c>
      <c r="B22" s="28">
        <f>IF($A22="","",COUNTIFS('3. Журнал відпусток'!$A$5:$A$200,$A22,'3.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22" s="28">
        <f>IF($A22="","",COUNTIFS('3. Журнал відпусток'!$A$5:$A$200,$A22,'3.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22" s="28">
        <f>IF($A22="","",COUNTIFS('3. Журнал відпусток'!$A$5:$A$200,$A22,'3.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22" s="28">
        <f>IF($A22="","",COUNTIFS('3. Журнал відпусток'!$A$5:$A$200,$A22,'3.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22" s="28">
        <f>IF($A22="","",COUNTIFS('3. Журнал відпусток'!$A$5:$A$200,$A22,'3.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22" s="28">
        <f>IF($A22="","",COUNTIFS('3. Журнал відпусток'!$A$5:$A$200,$A22,'3.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22" s="28">
        <f>IF($A22="","",COUNTIFS('3. Журнал відпусток'!$A$5:$A$200,$A22,'3.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22" s="28">
        <f>IF($A22="","",COUNTIFS('3. Журнал відпусток'!$A$5:$A$200,$A22,'3.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22" s="28">
        <f>IF($A22="","",COUNTIFS('3. Журнал відпусток'!$A$5:$A$200,$A22,'3.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22" s="28">
        <f>IF($A22="","",COUNTIFS('3. Журнал відпусток'!$A$5:$A$200,$A22,'3.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22" s="28">
        <f>IF($A22="","",COUNTIFS('3. Журнал відпусток'!$A$5:$A$200,$A22,'3.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22" s="28">
        <f>IF($A22="","",COUNTIFS('3. Журнал відпусток'!$A$5:$A$200,$A22,'3.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22" s="28">
        <f>IF($A22="","",COUNTIFS('3. Журнал відпусток'!$A$5:$A$200,$A22,'3.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22" s="28">
        <f>IF($A22="","",COUNTIFS('3. Журнал відпусток'!$A$5:$A$200,$A22,'3.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22" s="28">
        <f>IF($A22="","",COUNTIFS('3. Журнал відпусток'!$A$5:$A$200,$A22,'3.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22" s="28">
        <f>IF($A22="","",COUNTIFS('3. Журнал відпусток'!$A$5:$A$200,$A22,'3.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22" s="28">
        <f>IF($A22="","",COUNTIFS('3. Журнал відпусток'!$A$5:$A$200,$A22,'3.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22" s="28">
        <f>IF($A22="","",COUNTIFS('3. Журнал відпусток'!$A$5:$A$200,$A22,'3.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22" s="28">
        <f>IF($A22="","",COUNTIFS('3. Журнал відпусток'!$A$5:$A$200,$A22,'3.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22" s="28">
        <f>IF($A22="","",COUNTIFS('3. Журнал відпусток'!$A$5:$A$200,$A22,'3.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22" s="28">
        <f>IF($A22="","",COUNTIFS('3. Журнал відпусток'!$A$5:$A$200,$A22,'3.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22" s="28">
        <f>IF($A22="","",COUNTIFS('3. Журнал відпусток'!$A$5:$A$200,$A22,'3.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22" s="28">
        <f>IF($A22="","",COUNTIFS('3. Журнал відпусток'!$A$5:$A$200,$A22,'3.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22" s="28">
        <f>IF($A22="","",COUNTIFS('3. Журнал відпусток'!$A$5:$A$200,$A22,'3.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22" s="28">
        <f>IF($A22="","",COUNTIFS('3. Журнал відпусток'!$A$5:$A$200,$A22,'3.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22" s="28">
        <f>IF($A22="","",COUNTIFS('3. Журнал відпусток'!$A$5:$A$200,$A22,'3.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22" s="28">
        <f>IF($A22="","",COUNTIFS('3. Журнал відпусток'!$A$5:$A$200,$A22,'3.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22" s="28">
        <f>IF($A22="","",COUNTIFS('3. Журнал відпусток'!$A$5:$A$200,$A22,'3.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22" s="28">
        <f>IF($A22="","",COUNTIFS('3. Журнал відпусток'!$A$5:$A$200,$A22,'3.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22" s="28">
        <f>IF($A22="","",COUNTIFS('3. Журнал відпусток'!$A$5:$A$200,$A22,'3.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22" s="28">
        <f>IF($A22="","",COUNTIFS('3. Журнал відпусток'!$A$5:$A$200,$A22,'3.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22" s="28">
        <f>IF($A22="","",COUNTIFS('3. Журнал відпусток'!$A$5:$A$200,$A22,'3.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22" s="28">
        <f>IF($A22="","",COUNTIFS('3. Журнал відпусток'!$A$5:$A$200,$A22,'3.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22" s="28">
        <f>IF($A22="","",COUNTIFS('3. Журнал відпусток'!$A$5:$A$200,$A22,'3.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22" s="28">
        <f>IF($A22="","",COUNTIFS('3. Журнал відпусток'!$A$5:$A$200,$A22,'3.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22" s="28">
        <f>IF($A22="","",COUNTIFS('3. Журнал відпусток'!$A$5:$A$200,$A22,'3.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22" s="28">
        <f>IF($A22="","",COUNTIFS('3. Журнал відпусток'!$A$5:$A$200,$A22,'3.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22" s="28">
        <f>IF($A22="","",COUNTIFS('3. Журнал відпусток'!$A$5:$A$200,$A22,'3.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22" s="28">
        <f>IF($A22="","",COUNTIFS('3. Журнал відпусток'!$A$5:$A$200,$A22,'3.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22" s="28">
        <f>IF($A22="","",COUNTIFS('3. Журнал відпусток'!$A$5:$A$200,$A22,'3.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22" s="28">
        <f>IF($A22="","",COUNTIFS('3. Журнал відпусток'!$A$5:$A$200,$A22,'3.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22" s="28">
        <f>IF($A22="","",COUNTIFS('3. Журнал відпусток'!$A$5:$A$200,$A22,'3.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22" s="28">
        <f>IF($A22="","",COUNTIFS('3. Журнал відпусток'!$A$5:$A$200,$A22,'3.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22" s="28">
        <f>IF($A22="","",COUNTIFS('3. Журнал відпусток'!$A$5:$A$200,$A22,'3.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22" s="28">
        <f>IF($A22="","",COUNTIFS('3. Журнал відпусток'!$A$5:$A$200,$A22,'3.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22" s="28">
        <f>IF($A22="","",COUNTIFS('3. Журнал відпусток'!$A$5:$A$200,$A22,'3.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22" s="28">
        <f>IF($A22="","",COUNTIFS('3. Журнал відпусток'!$A$5:$A$200,$A22,'3.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22" s="28">
        <f>IF($A22="","",COUNTIFS('3. Журнал відпусток'!$A$5:$A$200,$A22,'3.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22" s="28">
        <f>IF($A22="","",COUNTIFS('3. Журнал відпусток'!$A$5:$A$200,$A22,'3.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22" s="28">
        <f>IF($A22="","",COUNTIFS('3. Журнал відпусток'!$A$5:$A$200,$A22,'3.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22" s="28">
        <f>IF($A22="","",COUNTIFS('3. Журнал відпусток'!$A$5:$A$200,$A22,'3.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22" s="28">
        <f>IF($A22="","",COUNTIFS('3. Журнал відпусток'!$A$5:$A$200,$A22,'3.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23">
      <c r="A23" s="19">
        <f>IF('2. Працівники'!A23="","",'2. Працівники'!A23)</f>
        <v/>
      </c>
      <c r="B23" s="28">
        <f>IF($A23="","",COUNTIFS('3. Журнал відпусток'!$A$5:$A$200,$A23,'3.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23" s="28">
        <f>IF($A23="","",COUNTIFS('3. Журнал відпусток'!$A$5:$A$200,$A23,'3.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23" s="28">
        <f>IF($A23="","",COUNTIFS('3. Журнал відпусток'!$A$5:$A$200,$A23,'3.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23" s="28">
        <f>IF($A23="","",COUNTIFS('3. Журнал відпусток'!$A$5:$A$200,$A23,'3.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23" s="28">
        <f>IF($A23="","",COUNTIFS('3. Журнал відпусток'!$A$5:$A$200,$A23,'3.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23" s="28">
        <f>IF($A23="","",COUNTIFS('3. Журнал відпусток'!$A$5:$A$200,$A23,'3.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23" s="28">
        <f>IF($A23="","",COUNTIFS('3. Журнал відпусток'!$A$5:$A$200,$A23,'3.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23" s="28">
        <f>IF($A23="","",COUNTIFS('3. Журнал відпусток'!$A$5:$A$200,$A23,'3.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23" s="28">
        <f>IF($A23="","",COUNTIFS('3. Журнал відпусток'!$A$5:$A$200,$A23,'3.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23" s="28">
        <f>IF($A23="","",COUNTIFS('3. Журнал відпусток'!$A$5:$A$200,$A23,'3.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23" s="28">
        <f>IF($A23="","",COUNTIFS('3. Журнал відпусток'!$A$5:$A$200,$A23,'3.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23" s="28">
        <f>IF($A23="","",COUNTIFS('3. Журнал відпусток'!$A$5:$A$200,$A23,'3.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23" s="28">
        <f>IF($A23="","",COUNTIFS('3. Журнал відпусток'!$A$5:$A$200,$A23,'3.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23" s="28">
        <f>IF($A23="","",COUNTIFS('3. Журнал відпусток'!$A$5:$A$200,$A23,'3.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23" s="28">
        <f>IF($A23="","",COUNTIFS('3. Журнал відпусток'!$A$5:$A$200,$A23,'3.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23" s="28">
        <f>IF($A23="","",COUNTIFS('3. Журнал відпусток'!$A$5:$A$200,$A23,'3.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23" s="28">
        <f>IF($A23="","",COUNTIFS('3. Журнал відпусток'!$A$5:$A$200,$A23,'3.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23" s="28">
        <f>IF($A23="","",COUNTIFS('3. Журнал відпусток'!$A$5:$A$200,$A23,'3.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23" s="28">
        <f>IF($A23="","",COUNTIFS('3. Журнал відпусток'!$A$5:$A$200,$A23,'3.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23" s="28">
        <f>IF($A23="","",COUNTIFS('3. Журнал відпусток'!$A$5:$A$200,$A23,'3.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23" s="28">
        <f>IF($A23="","",COUNTIFS('3. Журнал відпусток'!$A$5:$A$200,$A23,'3.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23" s="28">
        <f>IF($A23="","",COUNTIFS('3. Журнал відпусток'!$A$5:$A$200,$A23,'3.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23" s="28">
        <f>IF($A23="","",COUNTIFS('3. Журнал відпусток'!$A$5:$A$200,$A23,'3.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23" s="28">
        <f>IF($A23="","",COUNTIFS('3. Журнал відпусток'!$A$5:$A$200,$A23,'3.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23" s="28">
        <f>IF($A23="","",COUNTIFS('3. Журнал відпусток'!$A$5:$A$200,$A23,'3.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23" s="28">
        <f>IF($A23="","",COUNTIFS('3. Журнал відпусток'!$A$5:$A$200,$A23,'3.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23" s="28">
        <f>IF($A23="","",COUNTIFS('3. Журнал відпусток'!$A$5:$A$200,$A23,'3.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23" s="28">
        <f>IF($A23="","",COUNTIFS('3. Журнал відпусток'!$A$5:$A$200,$A23,'3.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23" s="28">
        <f>IF($A23="","",COUNTIFS('3. Журнал відпусток'!$A$5:$A$200,$A23,'3.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23" s="28">
        <f>IF($A23="","",COUNTIFS('3. Журнал відпусток'!$A$5:$A$200,$A23,'3.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23" s="28">
        <f>IF($A23="","",COUNTIFS('3. Журнал відпусток'!$A$5:$A$200,$A23,'3.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23" s="28">
        <f>IF($A23="","",COUNTIFS('3. Журнал відпусток'!$A$5:$A$200,$A23,'3.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23" s="28">
        <f>IF($A23="","",COUNTIFS('3. Журнал відпусток'!$A$5:$A$200,$A23,'3.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23" s="28">
        <f>IF($A23="","",COUNTIFS('3. Журнал відпусток'!$A$5:$A$200,$A23,'3.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23" s="28">
        <f>IF($A23="","",COUNTIFS('3. Журнал відпусток'!$A$5:$A$200,$A23,'3.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23" s="28">
        <f>IF($A23="","",COUNTIFS('3. Журнал відпусток'!$A$5:$A$200,$A23,'3.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23" s="28">
        <f>IF($A23="","",COUNTIFS('3. Журнал відпусток'!$A$5:$A$200,$A23,'3.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23" s="28">
        <f>IF($A23="","",COUNTIFS('3. Журнал відпусток'!$A$5:$A$200,$A23,'3.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23" s="28">
        <f>IF($A23="","",COUNTIFS('3. Журнал відпусток'!$A$5:$A$200,$A23,'3.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23" s="28">
        <f>IF($A23="","",COUNTIFS('3. Журнал відпусток'!$A$5:$A$200,$A23,'3.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23" s="28">
        <f>IF($A23="","",COUNTIFS('3. Журнал відпусток'!$A$5:$A$200,$A23,'3.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23" s="28">
        <f>IF($A23="","",COUNTIFS('3. Журнал відпусток'!$A$5:$A$200,$A23,'3.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23" s="28">
        <f>IF($A23="","",COUNTIFS('3. Журнал відпусток'!$A$5:$A$200,$A23,'3.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23" s="28">
        <f>IF($A23="","",COUNTIFS('3. Журнал відпусток'!$A$5:$A$200,$A23,'3.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23" s="28">
        <f>IF($A23="","",COUNTIFS('3. Журнал відпусток'!$A$5:$A$200,$A23,'3.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23" s="28">
        <f>IF($A23="","",COUNTIFS('3. Журнал відпусток'!$A$5:$A$200,$A23,'3.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23" s="28">
        <f>IF($A23="","",COUNTIFS('3. Журнал відпусток'!$A$5:$A$200,$A23,'3.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23" s="28">
        <f>IF($A23="","",COUNTIFS('3. Журнал відпусток'!$A$5:$A$200,$A23,'3.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23" s="28">
        <f>IF($A23="","",COUNTIFS('3. Журнал відпусток'!$A$5:$A$200,$A23,'3.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23" s="28">
        <f>IF($A23="","",COUNTIFS('3. Журнал відпусток'!$A$5:$A$200,$A23,'3.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23" s="28">
        <f>IF($A23="","",COUNTIFS('3. Журнал відпусток'!$A$5:$A$200,$A23,'3.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23" s="28">
        <f>IF($A23="","",COUNTIFS('3. Журнал відпусток'!$A$5:$A$200,$A23,'3.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24">
      <c r="A24" s="19">
        <f>IF('2. Працівники'!A24="","",'2. Працівники'!A24)</f>
        <v/>
      </c>
      <c r="B24" s="28">
        <f>IF($A24="","",COUNTIFS('3. Журнал відпусток'!$A$5:$A$200,$A24,'3.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24" s="28">
        <f>IF($A24="","",COUNTIFS('3. Журнал відпусток'!$A$5:$A$200,$A24,'3.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24" s="28">
        <f>IF($A24="","",COUNTIFS('3. Журнал відпусток'!$A$5:$A$200,$A24,'3.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24" s="28">
        <f>IF($A24="","",COUNTIFS('3. Журнал відпусток'!$A$5:$A$200,$A24,'3.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24" s="28">
        <f>IF($A24="","",COUNTIFS('3. Журнал відпусток'!$A$5:$A$200,$A24,'3.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24" s="28">
        <f>IF($A24="","",COUNTIFS('3. Журнал відпусток'!$A$5:$A$200,$A24,'3.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24" s="28">
        <f>IF($A24="","",COUNTIFS('3. Журнал відпусток'!$A$5:$A$200,$A24,'3.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24" s="28">
        <f>IF($A24="","",COUNTIFS('3. Журнал відпусток'!$A$5:$A$200,$A24,'3.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24" s="28">
        <f>IF($A24="","",COUNTIFS('3. Журнал відпусток'!$A$5:$A$200,$A24,'3.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24" s="28">
        <f>IF($A24="","",COUNTIFS('3. Журнал відпусток'!$A$5:$A$200,$A24,'3.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24" s="28">
        <f>IF($A24="","",COUNTIFS('3. Журнал відпусток'!$A$5:$A$200,$A24,'3.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24" s="28">
        <f>IF($A24="","",COUNTIFS('3. Журнал відпусток'!$A$5:$A$200,$A24,'3.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24" s="28">
        <f>IF($A24="","",COUNTIFS('3. Журнал відпусток'!$A$5:$A$200,$A24,'3.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24" s="28">
        <f>IF($A24="","",COUNTIFS('3. Журнал відпусток'!$A$5:$A$200,$A24,'3.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24" s="28">
        <f>IF($A24="","",COUNTIFS('3. Журнал відпусток'!$A$5:$A$200,$A24,'3.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24" s="28">
        <f>IF($A24="","",COUNTIFS('3. Журнал відпусток'!$A$5:$A$200,$A24,'3.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24" s="28">
        <f>IF($A24="","",COUNTIFS('3. Журнал відпусток'!$A$5:$A$200,$A24,'3.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24" s="28">
        <f>IF($A24="","",COUNTIFS('3. Журнал відпусток'!$A$5:$A$200,$A24,'3.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24" s="28">
        <f>IF($A24="","",COUNTIFS('3. Журнал відпусток'!$A$5:$A$200,$A24,'3.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24" s="28">
        <f>IF($A24="","",COUNTIFS('3. Журнал відпусток'!$A$5:$A$200,$A24,'3.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24" s="28">
        <f>IF($A24="","",COUNTIFS('3. Журнал відпусток'!$A$5:$A$200,$A24,'3.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24" s="28">
        <f>IF($A24="","",COUNTIFS('3. Журнал відпусток'!$A$5:$A$200,$A24,'3.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24" s="28">
        <f>IF($A24="","",COUNTIFS('3. Журнал відпусток'!$A$5:$A$200,$A24,'3.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24" s="28">
        <f>IF($A24="","",COUNTIFS('3. Журнал відпусток'!$A$5:$A$200,$A24,'3.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24" s="28">
        <f>IF($A24="","",COUNTIFS('3. Журнал відпусток'!$A$5:$A$200,$A24,'3.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24" s="28">
        <f>IF($A24="","",COUNTIFS('3. Журнал відпусток'!$A$5:$A$200,$A24,'3.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24" s="28">
        <f>IF($A24="","",COUNTIFS('3. Журнал відпусток'!$A$5:$A$200,$A24,'3.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24" s="28">
        <f>IF($A24="","",COUNTIFS('3. Журнал відпусток'!$A$5:$A$200,$A24,'3.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24" s="28">
        <f>IF($A24="","",COUNTIFS('3. Журнал відпусток'!$A$5:$A$200,$A24,'3.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24" s="28">
        <f>IF($A24="","",COUNTIFS('3. Журнал відпусток'!$A$5:$A$200,$A24,'3.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24" s="28">
        <f>IF($A24="","",COUNTIFS('3. Журнал відпусток'!$A$5:$A$200,$A24,'3.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24" s="28">
        <f>IF($A24="","",COUNTIFS('3. Журнал відпусток'!$A$5:$A$200,$A24,'3.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24" s="28">
        <f>IF($A24="","",COUNTIFS('3. Журнал відпусток'!$A$5:$A$200,$A24,'3.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24" s="28">
        <f>IF($A24="","",COUNTIFS('3. Журнал відпусток'!$A$5:$A$200,$A24,'3.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24" s="28">
        <f>IF($A24="","",COUNTIFS('3. Журнал відпусток'!$A$5:$A$200,$A24,'3.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24" s="28">
        <f>IF($A24="","",COUNTIFS('3. Журнал відпусток'!$A$5:$A$200,$A24,'3.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24" s="28">
        <f>IF($A24="","",COUNTIFS('3. Журнал відпусток'!$A$5:$A$200,$A24,'3.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24" s="28">
        <f>IF($A24="","",COUNTIFS('3. Журнал відпусток'!$A$5:$A$200,$A24,'3.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24" s="28">
        <f>IF($A24="","",COUNTIFS('3. Журнал відпусток'!$A$5:$A$200,$A24,'3.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24" s="28">
        <f>IF($A24="","",COUNTIFS('3. Журнал відпусток'!$A$5:$A$200,$A24,'3.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24" s="28">
        <f>IF($A24="","",COUNTIFS('3. Журнал відпусток'!$A$5:$A$200,$A24,'3.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24" s="28">
        <f>IF($A24="","",COUNTIFS('3. Журнал відпусток'!$A$5:$A$200,$A24,'3.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24" s="28">
        <f>IF($A24="","",COUNTIFS('3. Журнал відпусток'!$A$5:$A$200,$A24,'3.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24" s="28">
        <f>IF($A24="","",COUNTIFS('3. Журнал відпусток'!$A$5:$A$200,$A24,'3.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24" s="28">
        <f>IF($A24="","",COUNTIFS('3. Журнал відпусток'!$A$5:$A$200,$A24,'3.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24" s="28">
        <f>IF($A24="","",COUNTIFS('3. Журнал відпусток'!$A$5:$A$200,$A24,'3.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24" s="28">
        <f>IF($A24="","",COUNTIFS('3. Журнал відпусток'!$A$5:$A$200,$A24,'3.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24" s="28">
        <f>IF($A24="","",COUNTIFS('3. Журнал відпусток'!$A$5:$A$200,$A24,'3.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24" s="28">
        <f>IF($A24="","",COUNTIFS('3. Журнал відпусток'!$A$5:$A$200,$A24,'3.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24" s="28">
        <f>IF($A24="","",COUNTIFS('3. Журнал відпусток'!$A$5:$A$200,$A24,'3.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24" s="28">
        <f>IF($A24="","",COUNTIFS('3. Журнал відпусток'!$A$5:$A$200,$A24,'3.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24" s="28">
        <f>IF($A24="","",COUNTIFS('3. Журнал відпусток'!$A$5:$A$200,$A24,'3.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25">
      <c r="A25" s="19">
        <f>IF('2. Працівники'!A25="","",'2. Працівники'!A25)</f>
        <v/>
      </c>
      <c r="B25" s="28">
        <f>IF($A25="","",COUNTIFS('3. Журнал відпусток'!$A$5:$A$200,$A25,'3.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25" s="28">
        <f>IF($A25="","",COUNTIFS('3. Журнал відпусток'!$A$5:$A$200,$A25,'3.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25" s="28">
        <f>IF($A25="","",COUNTIFS('3. Журнал відпусток'!$A$5:$A$200,$A25,'3.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25" s="28">
        <f>IF($A25="","",COUNTIFS('3. Журнал відпусток'!$A$5:$A$200,$A25,'3.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25" s="28">
        <f>IF($A25="","",COUNTIFS('3. Журнал відпусток'!$A$5:$A$200,$A25,'3.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25" s="28">
        <f>IF($A25="","",COUNTIFS('3. Журнал відпусток'!$A$5:$A$200,$A25,'3.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25" s="28">
        <f>IF($A25="","",COUNTIFS('3. Журнал відпусток'!$A$5:$A$200,$A25,'3.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25" s="28">
        <f>IF($A25="","",COUNTIFS('3. Журнал відпусток'!$A$5:$A$200,$A25,'3.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25" s="28">
        <f>IF($A25="","",COUNTIFS('3. Журнал відпусток'!$A$5:$A$200,$A25,'3.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25" s="28">
        <f>IF($A25="","",COUNTIFS('3. Журнал відпусток'!$A$5:$A$200,$A25,'3.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25" s="28">
        <f>IF($A25="","",COUNTIFS('3. Журнал відпусток'!$A$5:$A$200,$A25,'3.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25" s="28">
        <f>IF($A25="","",COUNTIFS('3. Журнал відпусток'!$A$5:$A$200,$A25,'3.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25" s="28">
        <f>IF($A25="","",COUNTIFS('3. Журнал відпусток'!$A$5:$A$200,$A25,'3.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25" s="28">
        <f>IF($A25="","",COUNTIFS('3. Журнал відпусток'!$A$5:$A$200,$A25,'3.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25" s="28">
        <f>IF($A25="","",COUNTIFS('3. Журнал відпусток'!$A$5:$A$200,$A25,'3.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25" s="28">
        <f>IF($A25="","",COUNTIFS('3. Журнал відпусток'!$A$5:$A$200,$A25,'3.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25" s="28">
        <f>IF($A25="","",COUNTIFS('3. Журнал відпусток'!$A$5:$A$200,$A25,'3.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25" s="28">
        <f>IF($A25="","",COUNTIFS('3. Журнал відпусток'!$A$5:$A$200,$A25,'3.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25" s="28">
        <f>IF($A25="","",COUNTIFS('3. Журнал відпусток'!$A$5:$A$200,$A25,'3.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25" s="28">
        <f>IF($A25="","",COUNTIFS('3. Журнал відпусток'!$A$5:$A$200,$A25,'3.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25" s="28">
        <f>IF($A25="","",COUNTIFS('3. Журнал відпусток'!$A$5:$A$200,$A25,'3.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25" s="28">
        <f>IF($A25="","",COUNTIFS('3. Журнал відпусток'!$A$5:$A$200,$A25,'3.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25" s="28">
        <f>IF($A25="","",COUNTIFS('3. Журнал відпусток'!$A$5:$A$200,$A25,'3.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25" s="28">
        <f>IF($A25="","",COUNTIFS('3. Журнал відпусток'!$A$5:$A$200,$A25,'3.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25" s="28">
        <f>IF($A25="","",COUNTIFS('3. Журнал відпусток'!$A$5:$A$200,$A25,'3.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25" s="28">
        <f>IF($A25="","",COUNTIFS('3. Журнал відпусток'!$A$5:$A$200,$A25,'3.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25" s="28">
        <f>IF($A25="","",COUNTIFS('3. Журнал відпусток'!$A$5:$A$200,$A25,'3.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25" s="28">
        <f>IF($A25="","",COUNTIFS('3. Журнал відпусток'!$A$5:$A$200,$A25,'3.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25" s="28">
        <f>IF($A25="","",COUNTIFS('3. Журнал відпусток'!$A$5:$A$200,$A25,'3.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25" s="28">
        <f>IF($A25="","",COUNTIFS('3. Журнал відпусток'!$A$5:$A$200,$A25,'3.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25" s="28">
        <f>IF($A25="","",COUNTIFS('3. Журнал відпусток'!$A$5:$A$200,$A25,'3.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25" s="28">
        <f>IF($A25="","",COUNTIFS('3. Журнал відпусток'!$A$5:$A$200,$A25,'3.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25" s="28">
        <f>IF($A25="","",COUNTIFS('3. Журнал відпусток'!$A$5:$A$200,$A25,'3.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25" s="28">
        <f>IF($A25="","",COUNTIFS('3. Журнал відпусток'!$A$5:$A$200,$A25,'3.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25" s="28">
        <f>IF($A25="","",COUNTIFS('3. Журнал відпусток'!$A$5:$A$200,$A25,'3.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25" s="28">
        <f>IF($A25="","",COUNTIFS('3. Журнал відпусток'!$A$5:$A$200,$A25,'3.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25" s="28">
        <f>IF($A25="","",COUNTIFS('3. Журнал відпусток'!$A$5:$A$200,$A25,'3.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25" s="28">
        <f>IF($A25="","",COUNTIFS('3. Журнал відпусток'!$A$5:$A$200,$A25,'3.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25" s="28">
        <f>IF($A25="","",COUNTIFS('3. Журнал відпусток'!$A$5:$A$200,$A25,'3.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25" s="28">
        <f>IF($A25="","",COUNTIFS('3. Журнал відпусток'!$A$5:$A$200,$A25,'3.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25" s="28">
        <f>IF($A25="","",COUNTIFS('3. Журнал відпусток'!$A$5:$A$200,$A25,'3.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25" s="28">
        <f>IF($A25="","",COUNTIFS('3. Журнал відпусток'!$A$5:$A$200,$A25,'3.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25" s="28">
        <f>IF($A25="","",COUNTIFS('3. Журнал відпусток'!$A$5:$A$200,$A25,'3.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25" s="28">
        <f>IF($A25="","",COUNTIFS('3. Журнал відпусток'!$A$5:$A$200,$A25,'3.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25" s="28">
        <f>IF($A25="","",COUNTIFS('3. Журнал відпусток'!$A$5:$A$200,$A25,'3.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25" s="28">
        <f>IF($A25="","",COUNTIFS('3. Журнал відпусток'!$A$5:$A$200,$A25,'3.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25" s="28">
        <f>IF($A25="","",COUNTIFS('3. Журнал відпусток'!$A$5:$A$200,$A25,'3.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25" s="28">
        <f>IF($A25="","",COUNTIFS('3. Журнал відпусток'!$A$5:$A$200,$A25,'3.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25" s="28">
        <f>IF($A25="","",COUNTIFS('3. Журнал відпусток'!$A$5:$A$200,$A25,'3.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25" s="28">
        <f>IF($A25="","",COUNTIFS('3. Журнал відпусток'!$A$5:$A$200,$A25,'3.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25" s="28">
        <f>IF($A25="","",COUNTIFS('3. Журнал відпусток'!$A$5:$A$200,$A25,'3.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25" s="28">
        <f>IF($A25="","",COUNTIFS('3. Журнал відпусток'!$A$5:$A$200,$A25,'3.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26">
      <c r="A26" s="19">
        <f>IF('2. Працівники'!A26="","",'2. Працівники'!A26)</f>
        <v/>
      </c>
      <c r="B26" s="28">
        <f>IF($A26="","",COUNTIFS('3. Журнал відпусток'!$A$5:$A$200,$A26,'3.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26" s="28">
        <f>IF($A26="","",COUNTIFS('3. Журнал відпусток'!$A$5:$A$200,$A26,'3.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26" s="28">
        <f>IF($A26="","",COUNTIFS('3. Журнал відпусток'!$A$5:$A$200,$A26,'3.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26" s="28">
        <f>IF($A26="","",COUNTIFS('3. Журнал відпусток'!$A$5:$A$200,$A26,'3.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26" s="28">
        <f>IF($A26="","",COUNTIFS('3. Журнал відпусток'!$A$5:$A$200,$A26,'3.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26" s="28">
        <f>IF($A26="","",COUNTIFS('3. Журнал відпусток'!$A$5:$A$200,$A26,'3.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26" s="28">
        <f>IF($A26="","",COUNTIFS('3. Журнал відпусток'!$A$5:$A$200,$A26,'3.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26" s="28">
        <f>IF($A26="","",COUNTIFS('3. Журнал відпусток'!$A$5:$A$200,$A26,'3.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26" s="28">
        <f>IF($A26="","",COUNTIFS('3. Журнал відпусток'!$A$5:$A$200,$A26,'3.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26" s="28">
        <f>IF($A26="","",COUNTIFS('3. Журнал відпусток'!$A$5:$A$200,$A26,'3.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26" s="28">
        <f>IF($A26="","",COUNTIFS('3. Журнал відпусток'!$A$5:$A$200,$A26,'3.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26" s="28">
        <f>IF($A26="","",COUNTIFS('3. Журнал відпусток'!$A$5:$A$200,$A26,'3.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26" s="28">
        <f>IF($A26="","",COUNTIFS('3. Журнал відпусток'!$A$5:$A$200,$A26,'3.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26" s="28">
        <f>IF($A26="","",COUNTIFS('3. Журнал відпусток'!$A$5:$A$200,$A26,'3.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26" s="28">
        <f>IF($A26="","",COUNTIFS('3. Журнал відпусток'!$A$5:$A$200,$A26,'3.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26" s="28">
        <f>IF($A26="","",COUNTIFS('3. Журнал відпусток'!$A$5:$A$200,$A26,'3.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26" s="28">
        <f>IF($A26="","",COUNTIFS('3. Журнал відпусток'!$A$5:$A$200,$A26,'3.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26" s="28">
        <f>IF($A26="","",COUNTIFS('3. Журнал відпусток'!$A$5:$A$200,$A26,'3.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26" s="28">
        <f>IF($A26="","",COUNTIFS('3. Журнал відпусток'!$A$5:$A$200,$A26,'3.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26" s="28">
        <f>IF($A26="","",COUNTIFS('3. Журнал відпусток'!$A$5:$A$200,$A26,'3.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26" s="28">
        <f>IF($A26="","",COUNTIFS('3. Журнал відпусток'!$A$5:$A$200,$A26,'3.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26" s="28">
        <f>IF($A26="","",COUNTIFS('3. Журнал відпусток'!$A$5:$A$200,$A26,'3.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26" s="28">
        <f>IF($A26="","",COUNTIFS('3. Журнал відпусток'!$A$5:$A$200,$A26,'3.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26" s="28">
        <f>IF($A26="","",COUNTIFS('3. Журнал відпусток'!$A$5:$A$200,$A26,'3.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26" s="28">
        <f>IF($A26="","",COUNTIFS('3. Журнал відпусток'!$A$5:$A$200,$A26,'3.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26" s="28">
        <f>IF($A26="","",COUNTIFS('3. Журнал відпусток'!$A$5:$A$200,$A26,'3.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26" s="28">
        <f>IF($A26="","",COUNTIFS('3. Журнал відпусток'!$A$5:$A$200,$A26,'3.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26" s="28">
        <f>IF($A26="","",COUNTIFS('3. Журнал відпусток'!$A$5:$A$200,$A26,'3.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26" s="28">
        <f>IF($A26="","",COUNTIFS('3. Журнал відпусток'!$A$5:$A$200,$A26,'3.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26" s="28">
        <f>IF($A26="","",COUNTIFS('3. Журнал відпусток'!$A$5:$A$200,$A26,'3.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26" s="28">
        <f>IF($A26="","",COUNTIFS('3. Журнал відпусток'!$A$5:$A$200,$A26,'3.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26" s="28">
        <f>IF($A26="","",COUNTIFS('3. Журнал відпусток'!$A$5:$A$200,$A26,'3.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26" s="28">
        <f>IF($A26="","",COUNTIFS('3. Журнал відпусток'!$A$5:$A$200,$A26,'3.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26" s="28">
        <f>IF($A26="","",COUNTIFS('3. Журнал відпусток'!$A$5:$A$200,$A26,'3.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26" s="28">
        <f>IF($A26="","",COUNTIFS('3. Журнал відпусток'!$A$5:$A$200,$A26,'3.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26" s="28">
        <f>IF($A26="","",COUNTIFS('3. Журнал відпусток'!$A$5:$A$200,$A26,'3.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26" s="28">
        <f>IF($A26="","",COUNTIFS('3. Журнал відпусток'!$A$5:$A$200,$A26,'3.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26" s="28">
        <f>IF($A26="","",COUNTIFS('3. Журнал відпусток'!$A$5:$A$200,$A26,'3.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26" s="28">
        <f>IF($A26="","",COUNTIFS('3. Журнал відпусток'!$A$5:$A$200,$A26,'3.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26" s="28">
        <f>IF($A26="","",COUNTIFS('3. Журнал відпусток'!$A$5:$A$200,$A26,'3.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26" s="28">
        <f>IF($A26="","",COUNTIFS('3. Журнал відпусток'!$A$5:$A$200,$A26,'3.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26" s="28">
        <f>IF($A26="","",COUNTIFS('3. Журнал відпусток'!$A$5:$A$200,$A26,'3.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26" s="28">
        <f>IF($A26="","",COUNTIFS('3. Журнал відпусток'!$A$5:$A$200,$A26,'3.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26" s="28">
        <f>IF($A26="","",COUNTIFS('3. Журнал відпусток'!$A$5:$A$200,$A26,'3.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26" s="28">
        <f>IF($A26="","",COUNTIFS('3. Журнал відпусток'!$A$5:$A$200,$A26,'3.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26" s="28">
        <f>IF($A26="","",COUNTIFS('3. Журнал відпусток'!$A$5:$A$200,$A26,'3.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26" s="28">
        <f>IF($A26="","",COUNTIFS('3. Журнал відпусток'!$A$5:$A$200,$A26,'3.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26" s="28">
        <f>IF($A26="","",COUNTIFS('3. Журнал відпусток'!$A$5:$A$200,$A26,'3.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26" s="28">
        <f>IF($A26="","",COUNTIFS('3. Журнал відпусток'!$A$5:$A$200,$A26,'3.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26" s="28">
        <f>IF($A26="","",COUNTIFS('3. Журнал відпусток'!$A$5:$A$200,$A26,'3.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26" s="28">
        <f>IF($A26="","",COUNTIFS('3. Журнал відпусток'!$A$5:$A$200,$A26,'3.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26" s="28">
        <f>IF($A26="","",COUNTIFS('3. Журнал відпусток'!$A$5:$A$200,$A26,'3.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27">
      <c r="A27" s="19">
        <f>IF('2. Працівники'!A27="","",'2. Працівники'!A27)</f>
        <v/>
      </c>
      <c r="B27" s="28">
        <f>IF($A27="","",COUNTIFS('3. Журнал відпусток'!$A$5:$A$200,$A27,'3.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27" s="28">
        <f>IF($A27="","",COUNTIFS('3. Журнал відпусток'!$A$5:$A$200,$A27,'3.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27" s="28">
        <f>IF($A27="","",COUNTIFS('3. Журнал відпусток'!$A$5:$A$200,$A27,'3.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27" s="28">
        <f>IF($A27="","",COUNTIFS('3. Журнал відпусток'!$A$5:$A$200,$A27,'3.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27" s="28">
        <f>IF($A27="","",COUNTIFS('3. Журнал відпусток'!$A$5:$A$200,$A27,'3.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27" s="28">
        <f>IF($A27="","",COUNTIFS('3. Журнал відпусток'!$A$5:$A$200,$A27,'3.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27" s="28">
        <f>IF($A27="","",COUNTIFS('3. Журнал відпусток'!$A$5:$A$200,$A27,'3.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27" s="28">
        <f>IF($A27="","",COUNTIFS('3. Журнал відпусток'!$A$5:$A$200,$A27,'3.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27" s="28">
        <f>IF($A27="","",COUNTIFS('3. Журнал відпусток'!$A$5:$A$200,$A27,'3.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27" s="28">
        <f>IF($A27="","",COUNTIFS('3. Журнал відпусток'!$A$5:$A$200,$A27,'3.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27" s="28">
        <f>IF($A27="","",COUNTIFS('3. Журнал відпусток'!$A$5:$A$200,$A27,'3.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27" s="28">
        <f>IF($A27="","",COUNTIFS('3. Журнал відпусток'!$A$5:$A$200,$A27,'3.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27" s="28">
        <f>IF($A27="","",COUNTIFS('3. Журнал відпусток'!$A$5:$A$200,$A27,'3.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27" s="28">
        <f>IF($A27="","",COUNTIFS('3. Журнал відпусток'!$A$5:$A$200,$A27,'3.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27" s="28">
        <f>IF($A27="","",COUNTIFS('3. Журнал відпусток'!$A$5:$A$200,$A27,'3.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27" s="28">
        <f>IF($A27="","",COUNTIFS('3. Журнал відпусток'!$A$5:$A$200,$A27,'3.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27" s="28">
        <f>IF($A27="","",COUNTIFS('3. Журнал відпусток'!$A$5:$A$200,$A27,'3.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27" s="28">
        <f>IF($A27="","",COUNTIFS('3. Журнал відпусток'!$A$5:$A$200,$A27,'3.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27" s="28">
        <f>IF($A27="","",COUNTIFS('3. Журнал відпусток'!$A$5:$A$200,$A27,'3.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27" s="28">
        <f>IF($A27="","",COUNTIFS('3. Журнал відпусток'!$A$5:$A$200,$A27,'3.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27" s="28">
        <f>IF($A27="","",COUNTIFS('3. Журнал відпусток'!$A$5:$A$200,$A27,'3.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27" s="28">
        <f>IF($A27="","",COUNTIFS('3. Журнал відпусток'!$A$5:$A$200,$A27,'3.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27" s="28">
        <f>IF($A27="","",COUNTIFS('3. Журнал відпусток'!$A$5:$A$200,$A27,'3.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27" s="28">
        <f>IF($A27="","",COUNTIFS('3. Журнал відпусток'!$A$5:$A$200,$A27,'3.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27" s="28">
        <f>IF($A27="","",COUNTIFS('3. Журнал відпусток'!$A$5:$A$200,$A27,'3.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27" s="28">
        <f>IF($A27="","",COUNTIFS('3. Журнал відпусток'!$A$5:$A$200,$A27,'3.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27" s="28">
        <f>IF($A27="","",COUNTIFS('3. Журнал відпусток'!$A$5:$A$200,$A27,'3.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27" s="28">
        <f>IF($A27="","",COUNTIFS('3. Журнал відпусток'!$A$5:$A$200,$A27,'3.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27" s="28">
        <f>IF($A27="","",COUNTIFS('3. Журнал відпусток'!$A$5:$A$200,$A27,'3.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27" s="28">
        <f>IF($A27="","",COUNTIFS('3. Журнал відпусток'!$A$5:$A$200,$A27,'3.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27" s="28">
        <f>IF($A27="","",COUNTIFS('3. Журнал відпусток'!$A$5:$A$200,$A27,'3.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27" s="28">
        <f>IF($A27="","",COUNTIFS('3. Журнал відпусток'!$A$5:$A$200,$A27,'3.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27" s="28">
        <f>IF($A27="","",COUNTIFS('3. Журнал відпусток'!$A$5:$A$200,$A27,'3.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27" s="28">
        <f>IF($A27="","",COUNTIFS('3. Журнал відпусток'!$A$5:$A$200,$A27,'3.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27" s="28">
        <f>IF($A27="","",COUNTIFS('3. Журнал відпусток'!$A$5:$A$200,$A27,'3.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27" s="28">
        <f>IF($A27="","",COUNTIFS('3. Журнал відпусток'!$A$5:$A$200,$A27,'3.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27" s="28">
        <f>IF($A27="","",COUNTIFS('3. Журнал відпусток'!$A$5:$A$200,$A27,'3.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27" s="28">
        <f>IF($A27="","",COUNTIFS('3. Журнал відпусток'!$A$5:$A$200,$A27,'3.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27" s="28">
        <f>IF($A27="","",COUNTIFS('3. Журнал відпусток'!$A$5:$A$200,$A27,'3.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27" s="28">
        <f>IF($A27="","",COUNTIFS('3. Журнал відпусток'!$A$5:$A$200,$A27,'3.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27" s="28">
        <f>IF($A27="","",COUNTIFS('3. Журнал відпусток'!$A$5:$A$200,$A27,'3.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27" s="28">
        <f>IF($A27="","",COUNTIFS('3. Журнал відпусток'!$A$5:$A$200,$A27,'3.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27" s="28">
        <f>IF($A27="","",COUNTIFS('3. Журнал відпусток'!$A$5:$A$200,$A27,'3.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27" s="28">
        <f>IF($A27="","",COUNTIFS('3. Журнал відпусток'!$A$5:$A$200,$A27,'3.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27" s="28">
        <f>IF($A27="","",COUNTIFS('3. Журнал відпусток'!$A$5:$A$200,$A27,'3.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27" s="28">
        <f>IF($A27="","",COUNTIFS('3. Журнал відпусток'!$A$5:$A$200,$A27,'3.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27" s="28">
        <f>IF($A27="","",COUNTIFS('3. Журнал відпусток'!$A$5:$A$200,$A27,'3.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27" s="28">
        <f>IF($A27="","",COUNTIFS('3. Журнал відпусток'!$A$5:$A$200,$A27,'3.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27" s="28">
        <f>IF($A27="","",COUNTIFS('3. Журнал відпусток'!$A$5:$A$200,$A27,'3.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27" s="28">
        <f>IF($A27="","",COUNTIFS('3. Журнал відпусток'!$A$5:$A$200,$A27,'3.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27" s="28">
        <f>IF($A27="","",COUNTIFS('3. Журнал відпусток'!$A$5:$A$200,$A27,'3.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27" s="28">
        <f>IF($A27="","",COUNTIFS('3. Журнал відпусток'!$A$5:$A$200,$A27,'3.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28">
      <c r="A28" s="19">
        <f>IF('2. Працівники'!A28="","",'2. Працівники'!A28)</f>
        <v/>
      </c>
      <c r="B28" s="28">
        <f>IF($A28="","",COUNTIFS('3. Журнал відпусток'!$A$5:$A$200,$A28,'3.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28" s="28">
        <f>IF($A28="","",COUNTIFS('3. Журнал відпусток'!$A$5:$A$200,$A28,'3.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28" s="28">
        <f>IF($A28="","",COUNTIFS('3. Журнал відпусток'!$A$5:$A$200,$A28,'3.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28" s="28">
        <f>IF($A28="","",COUNTIFS('3. Журнал відпусток'!$A$5:$A$200,$A28,'3.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28" s="28">
        <f>IF($A28="","",COUNTIFS('3. Журнал відпусток'!$A$5:$A$200,$A28,'3.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28" s="28">
        <f>IF($A28="","",COUNTIFS('3. Журнал відпусток'!$A$5:$A$200,$A28,'3.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28" s="28">
        <f>IF($A28="","",COUNTIFS('3. Журнал відпусток'!$A$5:$A$200,$A28,'3.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28" s="28">
        <f>IF($A28="","",COUNTIFS('3. Журнал відпусток'!$A$5:$A$200,$A28,'3.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28" s="28">
        <f>IF($A28="","",COUNTIFS('3. Журнал відпусток'!$A$5:$A$200,$A28,'3.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28" s="28">
        <f>IF($A28="","",COUNTIFS('3. Журнал відпусток'!$A$5:$A$200,$A28,'3.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28" s="28">
        <f>IF($A28="","",COUNTIFS('3. Журнал відпусток'!$A$5:$A$200,$A28,'3.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28" s="28">
        <f>IF($A28="","",COUNTIFS('3. Журнал відпусток'!$A$5:$A$200,$A28,'3.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28" s="28">
        <f>IF($A28="","",COUNTIFS('3. Журнал відпусток'!$A$5:$A$200,$A28,'3.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28" s="28">
        <f>IF($A28="","",COUNTIFS('3. Журнал відпусток'!$A$5:$A$200,$A28,'3.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28" s="28">
        <f>IF($A28="","",COUNTIFS('3. Журнал відпусток'!$A$5:$A$200,$A28,'3.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28" s="28">
        <f>IF($A28="","",COUNTIFS('3. Журнал відпусток'!$A$5:$A$200,$A28,'3.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28" s="28">
        <f>IF($A28="","",COUNTIFS('3. Журнал відпусток'!$A$5:$A$200,$A28,'3.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28" s="28">
        <f>IF($A28="","",COUNTIFS('3. Журнал відпусток'!$A$5:$A$200,$A28,'3.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28" s="28">
        <f>IF($A28="","",COUNTIFS('3. Журнал відпусток'!$A$5:$A$200,$A28,'3.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28" s="28">
        <f>IF($A28="","",COUNTIFS('3. Журнал відпусток'!$A$5:$A$200,$A28,'3.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28" s="28">
        <f>IF($A28="","",COUNTIFS('3. Журнал відпусток'!$A$5:$A$200,$A28,'3.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28" s="28">
        <f>IF($A28="","",COUNTIFS('3. Журнал відпусток'!$A$5:$A$200,$A28,'3.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28" s="28">
        <f>IF($A28="","",COUNTIFS('3. Журнал відпусток'!$A$5:$A$200,$A28,'3.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28" s="28">
        <f>IF($A28="","",COUNTIFS('3. Журнал відпусток'!$A$5:$A$200,$A28,'3.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28" s="28">
        <f>IF($A28="","",COUNTIFS('3. Журнал відпусток'!$A$5:$A$200,$A28,'3.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28" s="28">
        <f>IF($A28="","",COUNTIFS('3. Журнал відпусток'!$A$5:$A$200,$A28,'3.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28" s="28">
        <f>IF($A28="","",COUNTIFS('3. Журнал відпусток'!$A$5:$A$200,$A28,'3.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28" s="28">
        <f>IF($A28="","",COUNTIFS('3. Журнал відпусток'!$A$5:$A$200,$A28,'3.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28" s="28">
        <f>IF($A28="","",COUNTIFS('3. Журнал відпусток'!$A$5:$A$200,$A28,'3.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28" s="28">
        <f>IF($A28="","",COUNTIFS('3. Журнал відпусток'!$A$5:$A$200,$A28,'3.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28" s="28">
        <f>IF($A28="","",COUNTIFS('3. Журнал відпусток'!$A$5:$A$200,$A28,'3.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28" s="28">
        <f>IF($A28="","",COUNTIFS('3. Журнал відпусток'!$A$5:$A$200,$A28,'3.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28" s="28">
        <f>IF($A28="","",COUNTIFS('3. Журнал відпусток'!$A$5:$A$200,$A28,'3.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28" s="28">
        <f>IF($A28="","",COUNTIFS('3. Журнал відпусток'!$A$5:$A$200,$A28,'3.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28" s="28">
        <f>IF($A28="","",COUNTIFS('3. Журнал відпусток'!$A$5:$A$200,$A28,'3.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28" s="28">
        <f>IF($A28="","",COUNTIFS('3. Журнал відпусток'!$A$5:$A$200,$A28,'3.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28" s="28">
        <f>IF($A28="","",COUNTIFS('3. Журнал відпусток'!$A$5:$A$200,$A28,'3.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28" s="28">
        <f>IF($A28="","",COUNTIFS('3. Журнал відпусток'!$A$5:$A$200,$A28,'3.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28" s="28">
        <f>IF($A28="","",COUNTIFS('3. Журнал відпусток'!$A$5:$A$200,$A28,'3.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28" s="28">
        <f>IF($A28="","",COUNTIFS('3. Журнал відпусток'!$A$5:$A$200,$A28,'3.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28" s="28">
        <f>IF($A28="","",COUNTIFS('3. Журнал відпусток'!$A$5:$A$200,$A28,'3.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28" s="28">
        <f>IF($A28="","",COUNTIFS('3. Журнал відпусток'!$A$5:$A$200,$A28,'3.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28" s="28">
        <f>IF($A28="","",COUNTIFS('3. Журнал відпусток'!$A$5:$A$200,$A28,'3.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28" s="28">
        <f>IF($A28="","",COUNTIFS('3. Журнал відпусток'!$A$5:$A$200,$A28,'3.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28" s="28">
        <f>IF($A28="","",COUNTIFS('3. Журнал відпусток'!$A$5:$A$200,$A28,'3.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28" s="28">
        <f>IF($A28="","",COUNTIFS('3. Журнал відпусток'!$A$5:$A$200,$A28,'3.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28" s="28">
        <f>IF($A28="","",COUNTIFS('3. Журнал відпусток'!$A$5:$A$200,$A28,'3.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28" s="28">
        <f>IF($A28="","",COUNTIFS('3. Журнал відпусток'!$A$5:$A$200,$A28,'3.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28" s="28">
        <f>IF($A28="","",COUNTIFS('3. Журнал відпусток'!$A$5:$A$200,$A28,'3.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28" s="28">
        <f>IF($A28="","",COUNTIFS('3. Журнал відпусток'!$A$5:$A$200,$A28,'3.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28" s="28">
        <f>IF($A28="","",COUNTIFS('3. Журнал відпусток'!$A$5:$A$200,$A28,'3.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28" s="28">
        <f>IF($A28="","",COUNTIFS('3. Журнал відпусток'!$A$5:$A$200,$A28,'3.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29">
      <c r="A29" s="19">
        <f>IF('2. Працівники'!A29="","",'2. Працівники'!A29)</f>
        <v/>
      </c>
      <c r="B29" s="28">
        <f>IF($A29="","",COUNTIFS('3. Журнал відпусток'!$A$5:$A$200,$A29,'3.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29" s="28">
        <f>IF($A29="","",COUNTIFS('3. Журнал відпусток'!$A$5:$A$200,$A29,'3.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29" s="28">
        <f>IF($A29="","",COUNTIFS('3. Журнал відпусток'!$A$5:$A$200,$A29,'3.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29" s="28">
        <f>IF($A29="","",COUNTIFS('3. Журнал відпусток'!$A$5:$A$200,$A29,'3.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29" s="28">
        <f>IF($A29="","",COUNTIFS('3. Журнал відпусток'!$A$5:$A$200,$A29,'3.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29" s="28">
        <f>IF($A29="","",COUNTIFS('3. Журнал відпусток'!$A$5:$A$200,$A29,'3.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29" s="28">
        <f>IF($A29="","",COUNTIFS('3. Журнал відпусток'!$A$5:$A$200,$A29,'3.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29" s="28">
        <f>IF($A29="","",COUNTIFS('3. Журнал відпусток'!$A$5:$A$200,$A29,'3.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29" s="28">
        <f>IF($A29="","",COUNTIFS('3. Журнал відпусток'!$A$5:$A$200,$A29,'3.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29" s="28">
        <f>IF($A29="","",COUNTIFS('3. Журнал відпусток'!$A$5:$A$200,$A29,'3.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29" s="28">
        <f>IF($A29="","",COUNTIFS('3. Журнал відпусток'!$A$5:$A$200,$A29,'3.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29" s="28">
        <f>IF($A29="","",COUNTIFS('3. Журнал відпусток'!$A$5:$A$200,$A29,'3.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29" s="28">
        <f>IF($A29="","",COUNTIFS('3. Журнал відпусток'!$A$5:$A$200,$A29,'3.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29" s="28">
        <f>IF($A29="","",COUNTIFS('3. Журнал відпусток'!$A$5:$A$200,$A29,'3.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29" s="28">
        <f>IF($A29="","",COUNTIFS('3. Журнал відпусток'!$A$5:$A$200,$A29,'3.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29" s="28">
        <f>IF($A29="","",COUNTIFS('3. Журнал відпусток'!$A$5:$A$200,$A29,'3.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29" s="28">
        <f>IF($A29="","",COUNTIFS('3. Журнал відпусток'!$A$5:$A$200,$A29,'3.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29" s="28">
        <f>IF($A29="","",COUNTIFS('3. Журнал відпусток'!$A$5:$A$200,$A29,'3.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29" s="28">
        <f>IF($A29="","",COUNTIFS('3. Журнал відпусток'!$A$5:$A$200,$A29,'3.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29" s="28">
        <f>IF($A29="","",COUNTIFS('3. Журнал відпусток'!$A$5:$A$200,$A29,'3.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29" s="28">
        <f>IF($A29="","",COUNTIFS('3. Журнал відпусток'!$A$5:$A$200,$A29,'3.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29" s="28">
        <f>IF($A29="","",COUNTIFS('3. Журнал відпусток'!$A$5:$A$200,$A29,'3.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29" s="28">
        <f>IF($A29="","",COUNTIFS('3. Журнал відпусток'!$A$5:$A$200,$A29,'3.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29" s="28">
        <f>IF($A29="","",COUNTIFS('3. Журнал відпусток'!$A$5:$A$200,$A29,'3.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29" s="28">
        <f>IF($A29="","",COUNTIFS('3. Журнал відпусток'!$A$5:$A$200,$A29,'3.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29" s="28">
        <f>IF($A29="","",COUNTIFS('3. Журнал відпусток'!$A$5:$A$200,$A29,'3.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29" s="28">
        <f>IF($A29="","",COUNTIFS('3. Журнал відпусток'!$A$5:$A$200,$A29,'3.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29" s="28">
        <f>IF($A29="","",COUNTIFS('3. Журнал відпусток'!$A$5:$A$200,$A29,'3.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29" s="28">
        <f>IF($A29="","",COUNTIFS('3. Журнал відпусток'!$A$5:$A$200,$A29,'3.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29" s="28">
        <f>IF($A29="","",COUNTIFS('3. Журнал відпусток'!$A$5:$A$200,$A29,'3.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29" s="28">
        <f>IF($A29="","",COUNTIFS('3. Журнал відпусток'!$A$5:$A$200,$A29,'3.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29" s="28">
        <f>IF($A29="","",COUNTIFS('3. Журнал відпусток'!$A$5:$A$200,$A29,'3.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29" s="28">
        <f>IF($A29="","",COUNTIFS('3. Журнал відпусток'!$A$5:$A$200,$A29,'3.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29" s="28">
        <f>IF($A29="","",COUNTIFS('3. Журнал відпусток'!$A$5:$A$200,$A29,'3.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29" s="28">
        <f>IF($A29="","",COUNTIFS('3. Журнал відпусток'!$A$5:$A$200,$A29,'3.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29" s="28">
        <f>IF($A29="","",COUNTIFS('3. Журнал відпусток'!$A$5:$A$200,$A29,'3.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29" s="28">
        <f>IF($A29="","",COUNTIFS('3. Журнал відпусток'!$A$5:$A$200,$A29,'3.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29" s="28">
        <f>IF($A29="","",COUNTIFS('3. Журнал відпусток'!$A$5:$A$200,$A29,'3.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29" s="28">
        <f>IF($A29="","",COUNTIFS('3. Журнал відпусток'!$A$5:$A$200,$A29,'3.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29" s="28">
        <f>IF($A29="","",COUNTIFS('3. Журнал відпусток'!$A$5:$A$200,$A29,'3.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29" s="28">
        <f>IF($A29="","",COUNTIFS('3. Журнал відпусток'!$A$5:$A$200,$A29,'3.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29" s="28">
        <f>IF($A29="","",COUNTIFS('3. Журнал відпусток'!$A$5:$A$200,$A29,'3.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29" s="28">
        <f>IF($A29="","",COUNTIFS('3. Журнал відпусток'!$A$5:$A$200,$A29,'3.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29" s="28">
        <f>IF($A29="","",COUNTIFS('3. Журнал відпусток'!$A$5:$A$200,$A29,'3.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29" s="28">
        <f>IF($A29="","",COUNTIFS('3. Журнал відпусток'!$A$5:$A$200,$A29,'3.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29" s="28">
        <f>IF($A29="","",COUNTIFS('3. Журнал відпусток'!$A$5:$A$200,$A29,'3.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29" s="28">
        <f>IF($A29="","",COUNTIFS('3. Журнал відпусток'!$A$5:$A$200,$A29,'3.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29" s="28">
        <f>IF($A29="","",COUNTIFS('3. Журнал відпусток'!$A$5:$A$200,$A29,'3.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29" s="28">
        <f>IF($A29="","",COUNTIFS('3. Журнал відпусток'!$A$5:$A$200,$A29,'3.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29" s="28">
        <f>IF($A29="","",COUNTIFS('3. Журнал відпусток'!$A$5:$A$200,$A29,'3.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29" s="28">
        <f>IF($A29="","",COUNTIFS('3. Журнал відпусток'!$A$5:$A$200,$A29,'3.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29" s="28">
        <f>IF($A29="","",COUNTIFS('3. Журнал відпусток'!$A$5:$A$200,$A29,'3.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30">
      <c r="A30" s="19">
        <f>IF('2. Працівники'!A30="","",'2. Працівники'!A30)</f>
        <v/>
      </c>
      <c r="B30" s="28">
        <f>IF($A30="","",COUNTIFS('3. Журнал відпусток'!$A$5:$A$200,$A30,'3.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30" s="28">
        <f>IF($A30="","",COUNTIFS('3. Журнал відпусток'!$A$5:$A$200,$A30,'3.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30" s="28">
        <f>IF($A30="","",COUNTIFS('3. Журнал відпусток'!$A$5:$A$200,$A30,'3.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30" s="28">
        <f>IF($A30="","",COUNTIFS('3. Журнал відпусток'!$A$5:$A$200,$A30,'3.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30" s="28">
        <f>IF($A30="","",COUNTIFS('3. Журнал відпусток'!$A$5:$A$200,$A30,'3.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30" s="28">
        <f>IF($A30="","",COUNTIFS('3. Журнал відпусток'!$A$5:$A$200,$A30,'3.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30" s="28">
        <f>IF($A30="","",COUNTIFS('3. Журнал відпусток'!$A$5:$A$200,$A30,'3.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30" s="28">
        <f>IF($A30="","",COUNTIFS('3. Журнал відпусток'!$A$5:$A$200,$A30,'3.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30" s="28">
        <f>IF($A30="","",COUNTIFS('3. Журнал відпусток'!$A$5:$A$200,$A30,'3.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30" s="28">
        <f>IF($A30="","",COUNTIFS('3. Журнал відпусток'!$A$5:$A$200,$A30,'3.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30" s="28">
        <f>IF($A30="","",COUNTIFS('3. Журнал відпусток'!$A$5:$A$200,$A30,'3.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30" s="28">
        <f>IF($A30="","",COUNTIFS('3. Журнал відпусток'!$A$5:$A$200,$A30,'3.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30" s="28">
        <f>IF($A30="","",COUNTIFS('3. Журнал відпусток'!$A$5:$A$200,$A30,'3.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30" s="28">
        <f>IF($A30="","",COUNTIFS('3. Журнал відпусток'!$A$5:$A$200,$A30,'3.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30" s="28">
        <f>IF($A30="","",COUNTIFS('3. Журнал відпусток'!$A$5:$A$200,$A30,'3.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30" s="28">
        <f>IF($A30="","",COUNTIFS('3. Журнал відпусток'!$A$5:$A$200,$A30,'3.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30" s="28">
        <f>IF($A30="","",COUNTIFS('3. Журнал відпусток'!$A$5:$A$200,$A30,'3.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30" s="28">
        <f>IF($A30="","",COUNTIFS('3. Журнал відпусток'!$A$5:$A$200,$A30,'3.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30" s="28">
        <f>IF($A30="","",COUNTIFS('3. Журнал відпусток'!$A$5:$A$200,$A30,'3.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30" s="28">
        <f>IF($A30="","",COUNTIFS('3. Журнал відпусток'!$A$5:$A$200,$A30,'3.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30" s="28">
        <f>IF($A30="","",COUNTIFS('3. Журнал відпусток'!$A$5:$A$200,$A30,'3.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30" s="28">
        <f>IF($A30="","",COUNTIFS('3. Журнал відпусток'!$A$5:$A$200,$A30,'3.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30" s="28">
        <f>IF($A30="","",COUNTIFS('3. Журнал відпусток'!$A$5:$A$200,$A30,'3.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30" s="28">
        <f>IF($A30="","",COUNTIFS('3. Журнал відпусток'!$A$5:$A$200,$A30,'3.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30" s="28">
        <f>IF($A30="","",COUNTIFS('3. Журнал відпусток'!$A$5:$A$200,$A30,'3.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30" s="28">
        <f>IF($A30="","",COUNTIFS('3. Журнал відпусток'!$A$5:$A$200,$A30,'3.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30" s="28">
        <f>IF($A30="","",COUNTIFS('3. Журнал відпусток'!$A$5:$A$200,$A30,'3.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30" s="28">
        <f>IF($A30="","",COUNTIFS('3. Журнал відпусток'!$A$5:$A$200,$A30,'3.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30" s="28">
        <f>IF($A30="","",COUNTIFS('3. Журнал відпусток'!$A$5:$A$200,$A30,'3.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30" s="28">
        <f>IF($A30="","",COUNTIFS('3. Журнал відпусток'!$A$5:$A$200,$A30,'3.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30" s="28">
        <f>IF($A30="","",COUNTIFS('3. Журнал відпусток'!$A$5:$A$200,$A30,'3.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30" s="28">
        <f>IF($A30="","",COUNTIFS('3. Журнал відпусток'!$A$5:$A$200,$A30,'3.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30" s="28">
        <f>IF($A30="","",COUNTIFS('3. Журнал відпусток'!$A$5:$A$200,$A30,'3.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30" s="28">
        <f>IF($A30="","",COUNTIFS('3. Журнал відпусток'!$A$5:$A$200,$A30,'3.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30" s="28">
        <f>IF($A30="","",COUNTIFS('3. Журнал відпусток'!$A$5:$A$200,$A30,'3.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30" s="28">
        <f>IF($A30="","",COUNTIFS('3. Журнал відпусток'!$A$5:$A$200,$A30,'3.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30" s="28">
        <f>IF($A30="","",COUNTIFS('3. Журнал відпусток'!$A$5:$A$200,$A30,'3.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30" s="28">
        <f>IF($A30="","",COUNTIFS('3. Журнал відпусток'!$A$5:$A$200,$A30,'3.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30" s="28">
        <f>IF($A30="","",COUNTIFS('3. Журнал відпусток'!$A$5:$A$200,$A30,'3.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30" s="28">
        <f>IF($A30="","",COUNTIFS('3. Журнал відпусток'!$A$5:$A$200,$A30,'3.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30" s="28">
        <f>IF($A30="","",COUNTIFS('3. Журнал відпусток'!$A$5:$A$200,$A30,'3.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30" s="28">
        <f>IF($A30="","",COUNTIFS('3. Журнал відпусток'!$A$5:$A$200,$A30,'3.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30" s="28">
        <f>IF($A30="","",COUNTIFS('3. Журнал відпусток'!$A$5:$A$200,$A30,'3.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30" s="28">
        <f>IF($A30="","",COUNTIFS('3. Журнал відпусток'!$A$5:$A$200,$A30,'3.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30" s="28">
        <f>IF($A30="","",COUNTIFS('3. Журнал відпусток'!$A$5:$A$200,$A30,'3.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30" s="28">
        <f>IF($A30="","",COUNTIFS('3. Журнал відпусток'!$A$5:$A$200,$A30,'3.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30" s="28">
        <f>IF($A30="","",COUNTIFS('3. Журнал відпусток'!$A$5:$A$200,$A30,'3.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30" s="28">
        <f>IF($A30="","",COUNTIFS('3. Журнал відпусток'!$A$5:$A$200,$A30,'3.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30" s="28">
        <f>IF($A30="","",COUNTIFS('3. Журнал відпусток'!$A$5:$A$200,$A30,'3.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30" s="28">
        <f>IF($A30="","",COUNTIFS('3. Журнал відпусток'!$A$5:$A$200,$A30,'3.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30" s="28">
        <f>IF($A30="","",COUNTIFS('3. Журнал відпусток'!$A$5:$A$200,$A30,'3.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30" s="28">
        <f>IF($A30="","",COUNTIFS('3. Журнал відпусток'!$A$5:$A$200,$A30,'3.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31">
      <c r="A31" s="19">
        <f>IF('2. Працівники'!A31="","",'2. Працівники'!A31)</f>
        <v/>
      </c>
      <c r="B31" s="28">
        <f>IF($A31="","",COUNTIFS('3. Журнал відпусток'!$A$5:$A$200,$A31,'3.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31" s="28">
        <f>IF($A31="","",COUNTIFS('3. Журнал відпусток'!$A$5:$A$200,$A31,'3.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31" s="28">
        <f>IF($A31="","",COUNTIFS('3. Журнал відпусток'!$A$5:$A$200,$A31,'3.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31" s="28">
        <f>IF($A31="","",COUNTIFS('3. Журнал відпусток'!$A$5:$A$200,$A31,'3.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31" s="28">
        <f>IF($A31="","",COUNTIFS('3. Журнал відпусток'!$A$5:$A$200,$A31,'3.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31" s="28">
        <f>IF($A31="","",COUNTIFS('3. Журнал відпусток'!$A$5:$A$200,$A31,'3.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31" s="28">
        <f>IF($A31="","",COUNTIFS('3. Журнал відпусток'!$A$5:$A$200,$A31,'3.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31" s="28">
        <f>IF($A31="","",COUNTIFS('3. Журнал відпусток'!$A$5:$A$200,$A31,'3.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31" s="28">
        <f>IF($A31="","",COUNTIFS('3. Журнал відпусток'!$A$5:$A$200,$A31,'3.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31" s="28">
        <f>IF($A31="","",COUNTIFS('3. Журнал відпусток'!$A$5:$A$200,$A31,'3.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31" s="28">
        <f>IF($A31="","",COUNTIFS('3. Журнал відпусток'!$A$5:$A$200,$A31,'3.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31" s="28">
        <f>IF($A31="","",COUNTIFS('3. Журнал відпусток'!$A$5:$A$200,$A31,'3.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31" s="28">
        <f>IF($A31="","",COUNTIFS('3. Журнал відпусток'!$A$5:$A$200,$A31,'3.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31" s="28">
        <f>IF($A31="","",COUNTIFS('3. Журнал відпусток'!$A$5:$A$200,$A31,'3.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31" s="28">
        <f>IF($A31="","",COUNTIFS('3. Журнал відпусток'!$A$5:$A$200,$A31,'3.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31" s="28">
        <f>IF($A31="","",COUNTIFS('3. Журнал відпусток'!$A$5:$A$200,$A31,'3.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31" s="28">
        <f>IF($A31="","",COUNTIFS('3. Журнал відпусток'!$A$5:$A$200,$A31,'3.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31" s="28">
        <f>IF($A31="","",COUNTIFS('3. Журнал відпусток'!$A$5:$A$200,$A31,'3.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31" s="28">
        <f>IF($A31="","",COUNTIFS('3. Журнал відпусток'!$A$5:$A$200,$A31,'3.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31" s="28">
        <f>IF($A31="","",COUNTIFS('3. Журнал відпусток'!$A$5:$A$200,$A31,'3.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31" s="28">
        <f>IF($A31="","",COUNTIFS('3. Журнал відпусток'!$A$5:$A$200,$A31,'3.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31" s="28">
        <f>IF($A31="","",COUNTIFS('3. Журнал відпусток'!$A$5:$A$200,$A31,'3.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31" s="28">
        <f>IF($A31="","",COUNTIFS('3. Журнал відпусток'!$A$5:$A$200,$A31,'3.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31" s="28">
        <f>IF($A31="","",COUNTIFS('3. Журнал відпусток'!$A$5:$A$200,$A31,'3.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31" s="28">
        <f>IF($A31="","",COUNTIFS('3. Журнал відпусток'!$A$5:$A$200,$A31,'3.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31" s="28">
        <f>IF($A31="","",COUNTIFS('3. Журнал відпусток'!$A$5:$A$200,$A31,'3.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31" s="28">
        <f>IF($A31="","",COUNTIFS('3. Журнал відпусток'!$A$5:$A$200,$A31,'3.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31" s="28">
        <f>IF($A31="","",COUNTIFS('3. Журнал відпусток'!$A$5:$A$200,$A31,'3.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31" s="28">
        <f>IF($A31="","",COUNTIFS('3. Журнал відпусток'!$A$5:$A$200,$A31,'3.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31" s="28">
        <f>IF($A31="","",COUNTIFS('3. Журнал відпусток'!$A$5:$A$200,$A31,'3.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31" s="28">
        <f>IF($A31="","",COUNTIFS('3. Журнал відпусток'!$A$5:$A$200,$A31,'3.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31" s="28">
        <f>IF($A31="","",COUNTIFS('3. Журнал відпусток'!$A$5:$A$200,$A31,'3.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31" s="28">
        <f>IF($A31="","",COUNTIFS('3. Журнал відпусток'!$A$5:$A$200,$A31,'3.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31" s="28">
        <f>IF($A31="","",COUNTIFS('3. Журнал відпусток'!$A$5:$A$200,$A31,'3.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31" s="28">
        <f>IF($A31="","",COUNTIFS('3. Журнал відпусток'!$A$5:$A$200,$A31,'3.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31" s="28">
        <f>IF($A31="","",COUNTIFS('3. Журнал відпусток'!$A$5:$A$200,$A31,'3.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31" s="28">
        <f>IF($A31="","",COUNTIFS('3. Журнал відпусток'!$A$5:$A$200,$A31,'3.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31" s="28">
        <f>IF($A31="","",COUNTIFS('3. Журнал відпусток'!$A$5:$A$200,$A31,'3.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31" s="28">
        <f>IF($A31="","",COUNTIFS('3. Журнал відпусток'!$A$5:$A$200,$A31,'3.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31" s="28">
        <f>IF($A31="","",COUNTIFS('3. Журнал відпусток'!$A$5:$A$200,$A31,'3.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31" s="28">
        <f>IF($A31="","",COUNTIFS('3. Журнал відпусток'!$A$5:$A$200,$A31,'3.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31" s="28">
        <f>IF($A31="","",COUNTIFS('3. Журнал відпусток'!$A$5:$A$200,$A31,'3.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31" s="28">
        <f>IF($A31="","",COUNTIFS('3. Журнал відпусток'!$A$5:$A$200,$A31,'3.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31" s="28">
        <f>IF($A31="","",COUNTIFS('3. Журнал відпусток'!$A$5:$A$200,$A31,'3.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31" s="28">
        <f>IF($A31="","",COUNTIFS('3. Журнал відпусток'!$A$5:$A$200,$A31,'3.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31" s="28">
        <f>IF($A31="","",COUNTIFS('3. Журнал відпусток'!$A$5:$A$200,$A31,'3.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31" s="28">
        <f>IF($A31="","",COUNTIFS('3. Журнал відпусток'!$A$5:$A$200,$A31,'3.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31" s="28">
        <f>IF($A31="","",COUNTIFS('3. Журнал відпусток'!$A$5:$A$200,$A31,'3.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31" s="28">
        <f>IF($A31="","",COUNTIFS('3. Журнал відпусток'!$A$5:$A$200,$A31,'3.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31" s="28">
        <f>IF($A31="","",COUNTIFS('3. Журнал відпусток'!$A$5:$A$200,$A31,'3.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31" s="28">
        <f>IF($A31="","",COUNTIFS('3. Журнал відпусток'!$A$5:$A$200,$A31,'3.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31" s="28">
        <f>IF($A31="","",COUNTIFS('3. Журнал відпусток'!$A$5:$A$200,$A31,'3.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32">
      <c r="A32" s="19">
        <f>IF('2. Працівники'!A32="","",'2. Працівники'!A32)</f>
        <v/>
      </c>
      <c r="B32" s="28">
        <f>IF($A32="","",COUNTIFS('3. Журнал відпусток'!$A$5:$A$200,$A32,'3.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32" s="28">
        <f>IF($A32="","",COUNTIFS('3. Журнал відпусток'!$A$5:$A$200,$A32,'3.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32" s="28">
        <f>IF($A32="","",COUNTIFS('3. Журнал відпусток'!$A$5:$A$200,$A32,'3.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32" s="28">
        <f>IF($A32="","",COUNTIFS('3. Журнал відпусток'!$A$5:$A$200,$A32,'3.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32" s="28">
        <f>IF($A32="","",COUNTIFS('3. Журнал відпусток'!$A$5:$A$200,$A32,'3.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32" s="28">
        <f>IF($A32="","",COUNTIFS('3. Журнал відпусток'!$A$5:$A$200,$A32,'3.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32" s="28">
        <f>IF($A32="","",COUNTIFS('3. Журнал відпусток'!$A$5:$A$200,$A32,'3.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32" s="28">
        <f>IF($A32="","",COUNTIFS('3. Журнал відпусток'!$A$5:$A$200,$A32,'3.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32" s="28">
        <f>IF($A32="","",COUNTIFS('3. Журнал відпусток'!$A$5:$A$200,$A32,'3.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32" s="28">
        <f>IF($A32="","",COUNTIFS('3. Журнал відпусток'!$A$5:$A$200,$A32,'3.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32" s="28">
        <f>IF($A32="","",COUNTIFS('3. Журнал відпусток'!$A$5:$A$200,$A32,'3.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32" s="28">
        <f>IF($A32="","",COUNTIFS('3. Журнал відпусток'!$A$5:$A$200,$A32,'3.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32" s="28">
        <f>IF($A32="","",COUNTIFS('3. Журнал відпусток'!$A$5:$A$200,$A32,'3.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32" s="28">
        <f>IF($A32="","",COUNTIFS('3. Журнал відпусток'!$A$5:$A$200,$A32,'3.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32" s="28">
        <f>IF($A32="","",COUNTIFS('3. Журнал відпусток'!$A$5:$A$200,$A32,'3.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32" s="28">
        <f>IF($A32="","",COUNTIFS('3. Журнал відпусток'!$A$5:$A$200,$A32,'3.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32" s="28">
        <f>IF($A32="","",COUNTIFS('3. Журнал відпусток'!$A$5:$A$200,$A32,'3.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32" s="28">
        <f>IF($A32="","",COUNTIFS('3. Журнал відпусток'!$A$5:$A$200,$A32,'3.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32" s="28">
        <f>IF($A32="","",COUNTIFS('3. Журнал відпусток'!$A$5:$A$200,$A32,'3.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32" s="28">
        <f>IF($A32="","",COUNTIFS('3. Журнал відпусток'!$A$5:$A$200,$A32,'3.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32" s="28">
        <f>IF($A32="","",COUNTIFS('3. Журнал відпусток'!$A$5:$A$200,$A32,'3.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32" s="28">
        <f>IF($A32="","",COUNTIFS('3. Журнал відпусток'!$A$5:$A$200,$A32,'3.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32" s="28">
        <f>IF($A32="","",COUNTIFS('3. Журнал відпусток'!$A$5:$A$200,$A32,'3.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32" s="28">
        <f>IF($A32="","",COUNTIFS('3. Журнал відпусток'!$A$5:$A$200,$A32,'3.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32" s="28">
        <f>IF($A32="","",COUNTIFS('3. Журнал відпусток'!$A$5:$A$200,$A32,'3.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32" s="28">
        <f>IF($A32="","",COUNTIFS('3. Журнал відпусток'!$A$5:$A$200,$A32,'3.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32" s="28">
        <f>IF($A32="","",COUNTIFS('3. Журнал відпусток'!$A$5:$A$200,$A32,'3.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32" s="28">
        <f>IF($A32="","",COUNTIFS('3. Журнал відпусток'!$A$5:$A$200,$A32,'3.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32" s="28">
        <f>IF($A32="","",COUNTIFS('3. Журнал відпусток'!$A$5:$A$200,$A32,'3.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32" s="28">
        <f>IF($A32="","",COUNTIFS('3. Журнал відпусток'!$A$5:$A$200,$A32,'3.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32" s="28">
        <f>IF($A32="","",COUNTIFS('3. Журнал відпусток'!$A$5:$A$200,$A32,'3.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32" s="28">
        <f>IF($A32="","",COUNTIFS('3. Журнал відпусток'!$A$5:$A$200,$A32,'3.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32" s="28">
        <f>IF($A32="","",COUNTIFS('3. Журнал відпусток'!$A$5:$A$200,$A32,'3.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32" s="28">
        <f>IF($A32="","",COUNTIFS('3. Журнал відпусток'!$A$5:$A$200,$A32,'3.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32" s="28">
        <f>IF($A32="","",COUNTIFS('3. Журнал відпусток'!$A$5:$A$200,$A32,'3.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32" s="28">
        <f>IF($A32="","",COUNTIFS('3. Журнал відпусток'!$A$5:$A$200,$A32,'3.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32" s="28">
        <f>IF($A32="","",COUNTIFS('3. Журнал відпусток'!$A$5:$A$200,$A32,'3.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32" s="28">
        <f>IF($A32="","",COUNTIFS('3. Журнал відпусток'!$A$5:$A$200,$A32,'3.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32" s="28">
        <f>IF($A32="","",COUNTIFS('3. Журнал відпусток'!$A$5:$A$200,$A32,'3.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32" s="28">
        <f>IF($A32="","",COUNTIFS('3. Журнал відпусток'!$A$5:$A$200,$A32,'3.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32" s="28">
        <f>IF($A32="","",COUNTIFS('3. Журнал відпусток'!$A$5:$A$200,$A32,'3.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32" s="28">
        <f>IF($A32="","",COUNTIFS('3. Журнал відпусток'!$A$5:$A$200,$A32,'3.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32" s="28">
        <f>IF($A32="","",COUNTIFS('3. Журнал відпусток'!$A$5:$A$200,$A32,'3.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32" s="28">
        <f>IF($A32="","",COUNTIFS('3. Журнал відпусток'!$A$5:$A$200,$A32,'3.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32" s="28">
        <f>IF($A32="","",COUNTIFS('3. Журнал відпусток'!$A$5:$A$200,$A32,'3.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32" s="28">
        <f>IF($A32="","",COUNTIFS('3. Журнал відпусток'!$A$5:$A$200,$A32,'3.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32" s="28">
        <f>IF($A32="","",COUNTIFS('3. Журнал відпусток'!$A$5:$A$200,$A32,'3.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32" s="28">
        <f>IF($A32="","",COUNTIFS('3. Журнал відпусток'!$A$5:$A$200,$A32,'3.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32" s="28">
        <f>IF($A32="","",COUNTIFS('3. Журнал відпусток'!$A$5:$A$200,$A32,'3.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32" s="28">
        <f>IF($A32="","",COUNTIFS('3. Журнал відпусток'!$A$5:$A$200,$A32,'3.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32" s="28">
        <f>IF($A32="","",COUNTIFS('3. Журнал відпусток'!$A$5:$A$200,$A32,'3.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32" s="28">
        <f>IF($A32="","",COUNTIFS('3. Журнал відпусток'!$A$5:$A$200,$A32,'3.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33">
      <c r="A33" s="19">
        <f>IF('2. Працівники'!A33="","",'2. Працівники'!A33)</f>
        <v/>
      </c>
      <c r="B33" s="28">
        <f>IF($A33="","",COUNTIFS('3. Журнал відпусток'!$A$5:$A$200,$A33,'3.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33" s="28">
        <f>IF($A33="","",COUNTIFS('3. Журнал відпусток'!$A$5:$A$200,$A33,'3.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33" s="28">
        <f>IF($A33="","",COUNTIFS('3. Журнал відпусток'!$A$5:$A$200,$A33,'3.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33" s="28">
        <f>IF($A33="","",COUNTIFS('3. Журнал відпусток'!$A$5:$A$200,$A33,'3.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33" s="28">
        <f>IF($A33="","",COUNTIFS('3. Журнал відпусток'!$A$5:$A$200,$A33,'3.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33" s="28">
        <f>IF($A33="","",COUNTIFS('3. Журнал відпусток'!$A$5:$A$200,$A33,'3.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33" s="28">
        <f>IF($A33="","",COUNTIFS('3. Журнал відпусток'!$A$5:$A$200,$A33,'3.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33" s="28">
        <f>IF($A33="","",COUNTIFS('3. Журнал відпусток'!$A$5:$A$200,$A33,'3.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33" s="28">
        <f>IF($A33="","",COUNTIFS('3. Журнал відпусток'!$A$5:$A$200,$A33,'3.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33" s="28">
        <f>IF($A33="","",COUNTIFS('3. Журнал відпусток'!$A$5:$A$200,$A33,'3.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33" s="28">
        <f>IF($A33="","",COUNTIFS('3. Журнал відпусток'!$A$5:$A$200,$A33,'3.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33" s="28">
        <f>IF($A33="","",COUNTIFS('3. Журнал відпусток'!$A$5:$A$200,$A33,'3.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33" s="28">
        <f>IF($A33="","",COUNTIFS('3. Журнал відпусток'!$A$5:$A$200,$A33,'3.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33" s="28">
        <f>IF($A33="","",COUNTIFS('3. Журнал відпусток'!$A$5:$A$200,$A33,'3.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33" s="28">
        <f>IF($A33="","",COUNTIFS('3. Журнал відпусток'!$A$5:$A$200,$A33,'3.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33" s="28">
        <f>IF($A33="","",COUNTIFS('3. Журнал відпусток'!$A$5:$A$200,$A33,'3.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33" s="28">
        <f>IF($A33="","",COUNTIFS('3. Журнал відпусток'!$A$5:$A$200,$A33,'3.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33" s="28">
        <f>IF($A33="","",COUNTIFS('3. Журнал відпусток'!$A$5:$A$200,$A33,'3.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33" s="28">
        <f>IF($A33="","",COUNTIFS('3. Журнал відпусток'!$A$5:$A$200,$A33,'3.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33" s="28">
        <f>IF($A33="","",COUNTIFS('3. Журнал відпусток'!$A$5:$A$200,$A33,'3.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33" s="28">
        <f>IF($A33="","",COUNTIFS('3. Журнал відпусток'!$A$5:$A$200,$A33,'3.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33" s="28">
        <f>IF($A33="","",COUNTIFS('3. Журнал відпусток'!$A$5:$A$200,$A33,'3.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33" s="28">
        <f>IF($A33="","",COUNTIFS('3. Журнал відпусток'!$A$5:$A$200,$A33,'3.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33" s="28">
        <f>IF($A33="","",COUNTIFS('3. Журнал відпусток'!$A$5:$A$200,$A33,'3.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33" s="28">
        <f>IF($A33="","",COUNTIFS('3. Журнал відпусток'!$A$5:$A$200,$A33,'3.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33" s="28">
        <f>IF($A33="","",COUNTIFS('3. Журнал відпусток'!$A$5:$A$200,$A33,'3.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33" s="28">
        <f>IF($A33="","",COUNTIFS('3. Журнал відпусток'!$A$5:$A$200,$A33,'3.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33" s="28">
        <f>IF($A33="","",COUNTIFS('3. Журнал відпусток'!$A$5:$A$200,$A33,'3.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33" s="28">
        <f>IF($A33="","",COUNTIFS('3. Журнал відпусток'!$A$5:$A$200,$A33,'3.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33" s="28">
        <f>IF($A33="","",COUNTIFS('3. Журнал відпусток'!$A$5:$A$200,$A33,'3.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33" s="28">
        <f>IF($A33="","",COUNTIFS('3. Журнал відпусток'!$A$5:$A$200,$A33,'3.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33" s="28">
        <f>IF($A33="","",COUNTIFS('3. Журнал відпусток'!$A$5:$A$200,$A33,'3.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33" s="28">
        <f>IF($A33="","",COUNTIFS('3. Журнал відпусток'!$A$5:$A$200,$A33,'3.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33" s="28">
        <f>IF($A33="","",COUNTIFS('3. Журнал відпусток'!$A$5:$A$200,$A33,'3.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33" s="28">
        <f>IF($A33="","",COUNTIFS('3. Журнал відпусток'!$A$5:$A$200,$A33,'3.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33" s="28">
        <f>IF($A33="","",COUNTIFS('3. Журнал відпусток'!$A$5:$A$200,$A33,'3.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33" s="28">
        <f>IF($A33="","",COUNTIFS('3. Журнал відпусток'!$A$5:$A$200,$A33,'3.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33" s="28">
        <f>IF($A33="","",COUNTIFS('3. Журнал відпусток'!$A$5:$A$200,$A33,'3.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33" s="28">
        <f>IF($A33="","",COUNTIFS('3. Журнал відпусток'!$A$5:$A$200,$A33,'3.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33" s="28">
        <f>IF($A33="","",COUNTIFS('3. Журнал відпусток'!$A$5:$A$200,$A33,'3.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33" s="28">
        <f>IF($A33="","",COUNTIFS('3. Журнал відпусток'!$A$5:$A$200,$A33,'3.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33" s="28">
        <f>IF($A33="","",COUNTIFS('3. Журнал відпусток'!$A$5:$A$200,$A33,'3.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33" s="28">
        <f>IF($A33="","",COUNTIFS('3. Журнал відпусток'!$A$5:$A$200,$A33,'3.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33" s="28">
        <f>IF($A33="","",COUNTIFS('3. Журнал відпусток'!$A$5:$A$200,$A33,'3.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33" s="28">
        <f>IF($A33="","",COUNTIFS('3. Журнал відпусток'!$A$5:$A$200,$A33,'3.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33" s="28">
        <f>IF($A33="","",COUNTIFS('3. Журнал відпусток'!$A$5:$A$200,$A33,'3.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33" s="28">
        <f>IF($A33="","",COUNTIFS('3. Журнал відпусток'!$A$5:$A$200,$A33,'3.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33" s="28">
        <f>IF($A33="","",COUNTIFS('3. Журнал відпусток'!$A$5:$A$200,$A33,'3.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33" s="28">
        <f>IF($A33="","",COUNTIFS('3. Журнал відпусток'!$A$5:$A$200,$A33,'3.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33" s="28">
        <f>IF($A33="","",COUNTIFS('3. Журнал відпусток'!$A$5:$A$200,$A33,'3.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33" s="28">
        <f>IF($A33="","",COUNTIFS('3. Журнал відпусток'!$A$5:$A$200,$A33,'3.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33" s="28">
        <f>IF($A33="","",COUNTIFS('3. Журнал відпусток'!$A$5:$A$200,$A33,'3.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  <row r="34">
      <c r="A34" s="19">
        <f>IF('2. Працівники'!A34="","",'2. Працівники'!A34)</f>
        <v/>
      </c>
      <c r="B34" s="28">
        <f>IF($A34="","",COUNTIFS('3. Журнал відпусток'!$A$5:$A$200,$A34,'3. Журнал відпусток'!$F$5:$F$200,"Затверджено",'3. Журнал відпусток'!$C$5:$C$200,"&lt;="&amp;('1. Налаштування'!$C$9+(1-1)*7+6),'3. Журнал відпусток'!$D$5:$D$200,"&gt;="&amp;('1. Налаштування'!$C$9+(1-1)*7)))</f>
        <v/>
      </c>
      <c r="C34" s="28">
        <f>IF($A34="","",COUNTIFS('3. Журнал відпусток'!$A$5:$A$200,$A34,'3. Журнал відпусток'!$F$5:$F$200,"Затверджено",'3. Журнал відпусток'!$C$5:$C$200,"&lt;="&amp;('1. Налаштування'!$C$9+(2-1)*7+6),'3. Журнал відпусток'!$D$5:$D$200,"&gt;="&amp;('1. Налаштування'!$C$9+(2-1)*7)))</f>
        <v/>
      </c>
      <c r="D34" s="28">
        <f>IF($A34="","",COUNTIFS('3. Журнал відпусток'!$A$5:$A$200,$A34,'3. Журнал відпусток'!$F$5:$F$200,"Затверджено",'3. Журнал відпусток'!$C$5:$C$200,"&lt;="&amp;('1. Налаштування'!$C$9+(3-1)*7+6),'3. Журнал відпусток'!$D$5:$D$200,"&gt;="&amp;('1. Налаштування'!$C$9+(3-1)*7)))</f>
        <v/>
      </c>
      <c r="E34" s="28">
        <f>IF($A34="","",COUNTIFS('3. Журнал відпусток'!$A$5:$A$200,$A34,'3. Журнал відпусток'!$F$5:$F$200,"Затверджено",'3. Журнал відпусток'!$C$5:$C$200,"&lt;="&amp;('1. Налаштування'!$C$9+(4-1)*7+6),'3. Журнал відпусток'!$D$5:$D$200,"&gt;="&amp;('1. Налаштування'!$C$9+(4-1)*7)))</f>
        <v/>
      </c>
      <c r="F34" s="28">
        <f>IF($A34="","",COUNTIFS('3. Журнал відпусток'!$A$5:$A$200,$A34,'3. Журнал відпусток'!$F$5:$F$200,"Затверджено",'3. Журнал відпусток'!$C$5:$C$200,"&lt;="&amp;('1. Налаштування'!$C$9+(5-1)*7+6),'3. Журнал відпусток'!$D$5:$D$200,"&gt;="&amp;('1. Налаштування'!$C$9+(5-1)*7)))</f>
        <v/>
      </c>
      <c r="G34" s="28">
        <f>IF($A34="","",COUNTIFS('3. Журнал відпусток'!$A$5:$A$200,$A34,'3. Журнал відпусток'!$F$5:$F$200,"Затверджено",'3. Журнал відпусток'!$C$5:$C$200,"&lt;="&amp;('1. Налаштування'!$C$9+(6-1)*7+6),'3. Журнал відпусток'!$D$5:$D$200,"&gt;="&amp;('1. Налаштування'!$C$9+(6-1)*7)))</f>
        <v/>
      </c>
      <c r="H34" s="28">
        <f>IF($A34="","",COUNTIFS('3. Журнал відпусток'!$A$5:$A$200,$A34,'3. Журнал відпусток'!$F$5:$F$200,"Затверджено",'3. Журнал відпусток'!$C$5:$C$200,"&lt;="&amp;('1. Налаштування'!$C$9+(7-1)*7+6),'3. Журнал відпусток'!$D$5:$D$200,"&gt;="&amp;('1. Налаштування'!$C$9+(7-1)*7)))</f>
        <v/>
      </c>
      <c r="I34" s="28">
        <f>IF($A34="","",COUNTIFS('3. Журнал відпусток'!$A$5:$A$200,$A34,'3. Журнал відпусток'!$F$5:$F$200,"Затверджено",'3. Журнал відпусток'!$C$5:$C$200,"&lt;="&amp;('1. Налаштування'!$C$9+(8-1)*7+6),'3. Журнал відпусток'!$D$5:$D$200,"&gt;="&amp;('1. Налаштування'!$C$9+(8-1)*7)))</f>
        <v/>
      </c>
      <c r="J34" s="28">
        <f>IF($A34="","",COUNTIFS('3. Журнал відпусток'!$A$5:$A$200,$A34,'3. Журнал відпусток'!$F$5:$F$200,"Затверджено",'3. Журнал відпусток'!$C$5:$C$200,"&lt;="&amp;('1. Налаштування'!$C$9+(9-1)*7+6),'3. Журнал відпусток'!$D$5:$D$200,"&gt;="&amp;('1. Налаштування'!$C$9+(9-1)*7)))</f>
        <v/>
      </c>
      <c r="K34" s="28">
        <f>IF($A34="","",COUNTIFS('3. Журнал відпусток'!$A$5:$A$200,$A34,'3. Журнал відпусток'!$F$5:$F$200,"Затверджено",'3. Журнал відпусток'!$C$5:$C$200,"&lt;="&amp;('1. Налаштування'!$C$9+(10-1)*7+6),'3. Журнал відпусток'!$D$5:$D$200,"&gt;="&amp;('1. Налаштування'!$C$9+(10-1)*7)))</f>
        <v/>
      </c>
      <c r="L34" s="28">
        <f>IF($A34="","",COUNTIFS('3. Журнал відпусток'!$A$5:$A$200,$A34,'3. Журнал відпусток'!$F$5:$F$200,"Затверджено",'3. Журнал відпусток'!$C$5:$C$200,"&lt;="&amp;('1. Налаштування'!$C$9+(11-1)*7+6),'3. Журнал відпусток'!$D$5:$D$200,"&gt;="&amp;('1. Налаштування'!$C$9+(11-1)*7)))</f>
        <v/>
      </c>
      <c r="M34" s="28">
        <f>IF($A34="","",COUNTIFS('3. Журнал відпусток'!$A$5:$A$200,$A34,'3. Журнал відпусток'!$F$5:$F$200,"Затверджено",'3. Журнал відпусток'!$C$5:$C$200,"&lt;="&amp;('1. Налаштування'!$C$9+(12-1)*7+6),'3. Журнал відпусток'!$D$5:$D$200,"&gt;="&amp;('1. Налаштування'!$C$9+(12-1)*7)))</f>
        <v/>
      </c>
      <c r="N34" s="28">
        <f>IF($A34="","",COUNTIFS('3. Журнал відпусток'!$A$5:$A$200,$A34,'3. Журнал відпусток'!$F$5:$F$200,"Затверджено",'3. Журнал відпусток'!$C$5:$C$200,"&lt;="&amp;('1. Налаштування'!$C$9+(13-1)*7+6),'3. Журнал відпусток'!$D$5:$D$200,"&gt;="&amp;('1. Налаштування'!$C$9+(13-1)*7)))</f>
        <v/>
      </c>
      <c r="O34" s="28">
        <f>IF($A34="","",COUNTIFS('3. Журнал відпусток'!$A$5:$A$200,$A34,'3. Журнал відпусток'!$F$5:$F$200,"Затверджено",'3. Журнал відпусток'!$C$5:$C$200,"&lt;="&amp;('1. Налаштування'!$C$9+(14-1)*7+6),'3. Журнал відпусток'!$D$5:$D$200,"&gt;="&amp;('1. Налаштування'!$C$9+(14-1)*7)))</f>
        <v/>
      </c>
      <c r="P34" s="28">
        <f>IF($A34="","",COUNTIFS('3. Журнал відпусток'!$A$5:$A$200,$A34,'3. Журнал відпусток'!$F$5:$F$200,"Затверджено",'3. Журнал відпусток'!$C$5:$C$200,"&lt;="&amp;('1. Налаштування'!$C$9+(15-1)*7+6),'3. Журнал відпусток'!$D$5:$D$200,"&gt;="&amp;('1. Налаштування'!$C$9+(15-1)*7)))</f>
        <v/>
      </c>
      <c r="Q34" s="28">
        <f>IF($A34="","",COUNTIFS('3. Журнал відпусток'!$A$5:$A$200,$A34,'3. Журнал відпусток'!$F$5:$F$200,"Затверджено",'3. Журнал відпусток'!$C$5:$C$200,"&lt;="&amp;('1. Налаштування'!$C$9+(16-1)*7+6),'3. Журнал відпусток'!$D$5:$D$200,"&gt;="&amp;('1. Налаштування'!$C$9+(16-1)*7)))</f>
        <v/>
      </c>
      <c r="R34" s="28">
        <f>IF($A34="","",COUNTIFS('3. Журнал відпусток'!$A$5:$A$200,$A34,'3. Журнал відпусток'!$F$5:$F$200,"Затверджено",'3. Журнал відпусток'!$C$5:$C$200,"&lt;="&amp;('1. Налаштування'!$C$9+(17-1)*7+6),'3. Журнал відпусток'!$D$5:$D$200,"&gt;="&amp;('1. Налаштування'!$C$9+(17-1)*7)))</f>
        <v/>
      </c>
      <c r="S34" s="28">
        <f>IF($A34="","",COUNTIFS('3. Журнал відпусток'!$A$5:$A$200,$A34,'3. Журнал відпусток'!$F$5:$F$200,"Затверджено",'3. Журнал відпусток'!$C$5:$C$200,"&lt;="&amp;('1. Налаштування'!$C$9+(18-1)*7+6),'3. Журнал відпусток'!$D$5:$D$200,"&gt;="&amp;('1. Налаштування'!$C$9+(18-1)*7)))</f>
        <v/>
      </c>
      <c r="T34" s="28">
        <f>IF($A34="","",COUNTIFS('3. Журнал відпусток'!$A$5:$A$200,$A34,'3. Журнал відпусток'!$F$5:$F$200,"Затверджено",'3. Журнал відпусток'!$C$5:$C$200,"&lt;="&amp;('1. Налаштування'!$C$9+(19-1)*7+6),'3. Журнал відпусток'!$D$5:$D$200,"&gt;="&amp;('1. Налаштування'!$C$9+(19-1)*7)))</f>
        <v/>
      </c>
      <c r="U34" s="28">
        <f>IF($A34="","",COUNTIFS('3. Журнал відпусток'!$A$5:$A$200,$A34,'3. Журнал відпусток'!$F$5:$F$200,"Затверджено",'3. Журнал відпусток'!$C$5:$C$200,"&lt;="&amp;('1. Налаштування'!$C$9+(20-1)*7+6),'3. Журнал відпусток'!$D$5:$D$200,"&gt;="&amp;('1. Налаштування'!$C$9+(20-1)*7)))</f>
        <v/>
      </c>
      <c r="V34" s="28">
        <f>IF($A34="","",COUNTIFS('3. Журнал відпусток'!$A$5:$A$200,$A34,'3. Журнал відпусток'!$F$5:$F$200,"Затверджено",'3. Журнал відпусток'!$C$5:$C$200,"&lt;="&amp;('1. Налаштування'!$C$9+(21-1)*7+6),'3. Журнал відпусток'!$D$5:$D$200,"&gt;="&amp;('1. Налаштування'!$C$9+(21-1)*7)))</f>
        <v/>
      </c>
      <c r="W34" s="28">
        <f>IF($A34="","",COUNTIFS('3. Журнал відпусток'!$A$5:$A$200,$A34,'3. Журнал відпусток'!$F$5:$F$200,"Затверджено",'3. Журнал відпусток'!$C$5:$C$200,"&lt;="&amp;('1. Налаштування'!$C$9+(22-1)*7+6),'3. Журнал відпусток'!$D$5:$D$200,"&gt;="&amp;('1. Налаштування'!$C$9+(22-1)*7)))</f>
        <v/>
      </c>
      <c r="X34" s="28">
        <f>IF($A34="","",COUNTIFS('3. Журнал відпусток'!$A$5:$A$200,$A34,'3. Журнал відпусток'!$F$5:$F$200,"Затверджено",'3. Журнал відпусток'!$C$5:$C$200,"&lt;="&amp;('1. Налаштування'!$C$9+(23-1)*7+6),'3. Журнал відпусток'!$D$5:$D$200,"&gt;="&amp;('1. Налаштування'!$C$9+(23-1)*7)))</f>
        <v/>
      </c>
      <c r="Y34" s="28">
        <f>IF($A34="","",COUNTIFS('3. Журнал відпусток'!$A$5:$A$200,$A34,'3. Журнал відпусток'!$F$5:$F$200,"Затверджено",'3. Журнал відпусток'!$C$5:$C$200,"&lt;="&amp;('1. Налаштування'!$C$9+(24-1)*7+6),'3. Журнал відпусток'!$D$5:$D$200,"&gt;="&amp;('1. Налаштування'!$C$9+(24-1)*7)))</f>
        <v/>
      </c>
      <c r="Z34" s="28">
        <f>IF($A34="","",COUNTIFS('3. Журнал відпусток'!$A$5:$A$200,$A34,'3. Журнал відпусток'!$F$5:$F$200,"Затверджено",'3. Журнал відпусток'!$C$5:$C$200,"&lt;="&amp;('1. Налаштування'!$C$9+(25-1)*7+6),'3. Журнал відпусток'!$D$5:$D$200,"&gt;="&amp;('1. Налаштування'!$C$9+(25-1)*7)))</f>
        <v/>
      </c>
      <c r="AA34" s="28">
        <f>IF($A34="","",COUNTIFS('3. Журнал відпусток'!$A$5:$A$200,$A34,'3. Журнал відпусток'!$F$5:$F$200,"Затверджено",'3. Журнал відпусток'!$C$5:$C$200,"&lt;="&amp;('1. Налаштування'!$C$9+(26-1)*7+6),'3. Журнал відпусток'!$D$5:$D$200,"&gt;="&amp;('1. Налаштування'!$C$9+(26-1)*7)))</f>
        <v/>
      </c>
      <c r="AB34" s="28">
        <f>IF($A34="","",COUNTIFS('3. Журнал відпусток'!$A$5:$A$200,$A34,'3. Журнал відпусток'!$F$5:$F$200,"Затверджено",'3. Журнал відпусток'!$C$5:$C$200,"&lt;="&amp;('1. Налаштування'!$C$9+(27-1)*7+6),'3. Журнал відпусток'!$D$5:$D$200,"&gt;="&amp;('1. Налаштування'!$C$9+(27-1)*7)))</f>
        <v/>
      </c>
      <c r="AC34" s="28">
        <f>IF($A34="","",COUNTIFS('3. Журнал відпусток'!$A$5:$A$200,$A34,'3. Журнал відпусток'!$F$5:$F$200,"Затверджено",'3. Журнал відпусток'!$C$5:$C$200,"&lt;="&amp;('1. Налаштування'!$C$9+(28-1)*7+6),'3. Журнал відпусток'!$D$5:$D$200,"&gt;="&amp;('1. Налаштування'!$C$9+(28-1)*7)))</f>
        <v/>
      </c>
      <c r="AD34" s="28">
        <f>IF($A34="","",COUNTIFS('3. Журнал відпусток'!$A$5:$A$200,$A34,'3. Журнал відпусток'!$F$5:$F$200,"Затверджено",'3. Журнал відпусток'!$C$5:$C$200,"&lt;="&amp;('1. Налаштування'!$C$9+(29-1)*7+6),'3. Журнал відпусток'!$D$5:$D$200,"&gt;="&amp;('1. Налаштування'!$C$9+(29-1)*7)))</f>
        <v/>
      </c>
      <c r="AE34" s="28">
        <f>IF($A34="","",COUNTIFS('3. Журнал відпусток'!$A$5:$A$200,$A34,'3. Журнал відпусток'!$F$5:$F$200,"Затверджено",'3. Журнал відпусток'!$C$5:$C$200,"&lt;="&amp;('1. Налаштування'!$C$9+(30-1)*7+6),'3. Журнал відпусток'!$D$5:$D$200,"&gt;="&amp;('1. Налаштування'!$C$9+(30-1)*7)))</f>
        <v/>
      </c>
      <c r="AF34" s="28">
        <f>IF($A34="","",COUNTIFS('3. Журнал відпусток'!$A$5:$A$200,$A34,'3. Журнал відпусток'!$F$5:$F$200,"Затверджено",'3. Журнал відпусток'!$C$5:$C$200,"&lt;="&amp;('1. Налаштування'!$C$9+(31-1)*7+6),'3. Журнал відпусток'!$D$5:$D$200,"&gt;="&amp;('1. Налаштування'!$C$9+(31-1)*7)))</f>
        <v/>
      </c>
      <c r="AG34" s="28">
        <f>IF($A34="","",COUNTIFS('3. Журнал відпусток'!$A$5:$A$200,$A34,'3. Журнал відпусток'!$F$5:$F$200,"Затверджено",'3. Журнал відпусток'!$C$5:$C$200,"&lt;="&amp;('1. Налаштування'!$C$9+(32-1)*7+6),'3. Журнал відпусток'!$D$5:$D$200,"&gt;="&amp;('1. Налаштування'!$C$9+(32-1)*7)))</f>
        <v/>
      </c>
      <c r="AH34" s="28">
        <f>IF($A34="","",COUNTIFS('3. Журнал відпусток'!$A$5:$A$200,$A34,'3. Журнал відпусток'!$F$5:$F$200,"Затверджено",'3. Журнал відпусток'!$C$5:$C$200,"&lt;="&amp;('1. Налаштування'!$C$9+(33-1)*7+6),'3. Журнал відпусток'!$D$5:$D$200,"&gt;="&amp;('1. Налаштування'!$C$9+(33-1)*7)))</f>
        <v/>
      </c>
      <c r="AI34" s="28">
        <f>IF($A34="","",COUNTIFS('3. Журнал відпусток'!$A$5:$A$200,$A34,'3. Журнал відпусток'!$F$5:$F$200,"Затверджено",'3. Журнал відпусток'!$C$5:$C$200,"&lt;="&amp;('1. Налаштування'!$C$9+(34-1)*7+6),'3. Журнал відпусток'!$D$5:$D$200,"&gt;="&amp;('1. Налаштування'!$C$9+(34-1)*7)))</f>
        <v/>
      </c>
      <c r="AJ34" s="28">
        <f>IF($A34="","",COUNTIFS('3. Журнал відпусток'!$A$5:$A$200,$A34,'3. Журнал відпусток'!$F$5:$F$200,"Затверджено",'3. Журнал відпусток'!$C$5:$C$200,"&lt;="&amp;('1. Налаштування'!$C$9+(35-1)*7+6),'3. Журнал відпусток'!$D$5:$D$200,"&gt;="&amp;('1. Налаштування'!$C$9+(35-1)*7)))</f>
        <v/>
      </c>
      <c r="AK34" s="28">
        <f>IF($A34="","",COUNTIFS('3. Журнал відпусток'!$A$5:$A$200,$A34,'3. Журнал відпусток'!$F$5:$F$200,"Затверджено",'3. Журнал відпусток'!$C$5:$C$200,"&lt;="&amp;('1. Налаштування'!$C$9+(36-1)*7+6),'3. Журнал відпусток'!$D$5:$D$200,"&gt;="&amp;('1. Налаштування'!$C$9+(36-1)*7)))</f>
        <v/>
      </c>
      <c r="AL34" s="28">
        <f>IF($A34="","",COUNTIFS('3. Журнал відпусток'!$A$5:$A$200,$A34,'3. Журнал відпусток'!$F$5:$F$200,"Затверджено",'3. Журнал відпусток'!$C$5:$C$200,"&lt;="&amp;('1. Налаштування'!$C$9+(37-1)*7+6),'3. Журнал відпусток'!$D$5:$D$200,"&gt;="&amp;('1. Налаштування'!$C$9+(37-1)*7)))</f>
        <v/>
      </c>
      <c r="AM34" s="28">
        <f>IF($A34="","",COUNTIFS('3. Журнал відпусток'!$A$5:$A$200,$A34,'3. Журнал відпусток'!$F$5:$F$200,"Затверджено",'3. Журнал відпусток'!$C$5:$C$200,"&lt;="&amp;('1. Налаштування'!$C$9+(38-1)*7+6),'3. Журнал відпусток'!$D$5:$D$200,"&gt;="&amp;('1. Налаштування'!$C$9+(38-1)*7)))</f>
        <v/>
      </c>
      <c r="AN34" s="28">
        <f>IF($A34="","",COUNTIFS('3. Журнал відпусток'!$A$5:$A$200,$A34,'3. Журнал відпусток'!$F$5:$F$200,"Затверджено",'3. Журнал відпусток'!$C$5:$C$200,"&lt;="&amp;('1. Налаштування'!$C$9+(39-1)*7+6),'3. Журнал відпусток'!$D$5:$D$200,"&gt;="&amp;('1. Налаштування'!$C$9+(39-1)*7)))</f>
        <v/>
      </c>
      <c r="AO34" s="28">
        <f>IF($A34="","",COUNTIFS('3. Журнал відпусток'!$A$5:$A$200,$A34,'3. Журнал відпусток'!$F$5:$F$200,"Затверджено",'3. Журнал відпусток'!$C$5:$C$200,"&lt;="&amp;('1. Налаштування'!$C$9+(40-1)*7+6),'3. Журнал відпусток'!$D$5:$D$200,"&gt;="&amp;('1. Налаштування'!$C$9+(40-1)*7)))</f>
        <v/>
      </c>
      <c r="AP34" s="28">
        <f>IF($A34="","",COUNTIFS('3. Журнал відпусток'!$A$5:$A$200,$A34,'3. Журнал відпусток'!$F$5:$F$200,"Затверджено",'3. Журнал відпусток'!$C$5:$C$200,"&lt;="&amp;('1. Налаштування'!$C$9+(41-1)*7+6),'3. Журнал відпусток'!$D$5:$D$200,"&gt;="&amp;('1. Налаштування'!$C$9+(41-1)*7)))</f>
        <v/>
      </c>
      <c r="AQ34" s="28">
        <f>IF($A34="","",COUNTIFS('3. Журнал відпусток'!$A$5:$A$200,$A34,'3. Журнал відпусток'!$F$5:$F$200,"Затверджено",'3. Журнал відпусток'!$C$5:$C$200,"&lt;="&amp;('1. Налаштування'!$C$9+(42-1)*7+6),'3. Журнал відпусток'!$D$5:$D$200,"&gt;="&amp;('1. Налаштування'!$C$9+(42-1)*7)))</f>
        <v/>
      </c>
      <c r="AR34" s="28">
        <f>IF($A34="","",COUNTIFS('3. Журнал відпусток'!$A$5:$A$200,$A34,'3. Журнал відпусток'!$F$5:$F$200,"Затверджено",'3. Журнал відпусток'!$C$5:$C$200,"&lt;="&amp;('1. Налаштування'!$C$9+(43-1)*7+6),'3. Журнал відпусток'!$D$5:$D$200,"&gt;="&amp;('1. Налаштування'!$C$9+(43-1)*7)))</f>
        <v/>
      </c>
      <c r="AS34" s="28">
        <f>IF($A34="","",COUNTIFS('3. Журнал відпусток'!$A$5:$A$200,$A34,'3. Журнал відпусток'!$F$5:$F$200,"Затверджено",'3. Журнал відпусток'!$C$5:$C$200,"&lt;="&amp;('1. Налаштування'!$C$9+(44-1)*7+6),'3. Журнал відпусток'!$D$5:$D$200,"&gt;="&amp;('1. Налаштування'!$C$9+(44-1)*7)))</f>
        <v/>
      </c>
      <c r="AT34" s="28">
        <f>IF($A34="","",COUNTIFS('3. Журнал відпусток'!$A$5:$A$200,$A34,'3. Журнал відпусток'!$F$5:$F$200,"Затверджено",'3. Журнал відпусток'!$C$5:$C$200,"&lt;="&amp;('1. Налаштування'!$C$9+(45-1)*7+6),'3. Журнал відпусток'!$D$5:$D$200,"&gt;="&amp;('1. Налаштування'!$C$9+(45-1)*7)))</f>
        <v/>
      </c>
      <c r="AU34" s="28">
        <f>IF($A34="","",COUNTIFS('3. Журнал відпусток'!$A$5:$A$200,$A34,'3. Журнал відпусток'!$F$5:$F$200,"Затверджено",'3. Журнал відпусток'!$C$5:$C$200,"&lt;="&amp;('1. Налаштування'!$C$9+(46-1)*7+6),'3. Журнал відпусток'!$D$5:$D$200,"&gt;="&amp;('1. Налаштування'!$C$9+(46-1)*7)))</f>
        <v/>
      </c>
      <c r="AV34" s="28">
        <f>IF($A34="","",COUNTIFS('3. Журнал відпусток'!$A$5:$A$200,$A34,'3. Журнал відпусток'!$F$5:$F$200,"Затверджено",'3. Журнал відпусток'!$C$5:$C$200,"&lt;="&amp;('1. Налаштування'!$C$9+(47-1)*7+6),'3. Журнал відпусток'!$D$5:$D$200,"&gt;="&amp;('1. Налаштування'!$C$9+(47-1)*7)))</f>
        <v/>
      </c>
      <c r="AW34" s="28">
        <f>IF($A34="","",COUNTIFS('3. Журнал відпусток'!$A$5:$A$200,$A34,'3. Журнал відпусток'!$F$5:$F$200,"Затверджено",'3. Журнал відпусток'!$C$5:$C$200,"&lt;="&amp;('1. Налаштування'!$C$9+(48-1)*7+6),'3. Журнал відпусток'!$D$5:$D$200,"&gt;="&amp;('1. Налаштування'!$C$9+(48-1)*7)))</f>
        <v/>
      </c>
      <c r="AX34" s="28">
        <f>IF($A34="","",COUNTIFS('3. Журнал відпусток'!$A$5:$A$200,$A34,'3. Журнал відпусток'!$F$5:$F$200,"Затверджено",'3. Журнал відпусток'!$C$5:$C$200,"&lt;="&amp;('1. Налаштування'!$C$9+(49-1)*7+6),'3. Журнал відпусток'!$D$5:$D$200,"&gt;="&amp;('1. Налаштування'!$C$9+(49-1)*7)))</f>
        <v/>
      </c>
      <c r="AY34" s="28">
        <f>IF($A34="","",COUNTIFS('3. Журнал відпусток'!$A$5:$A$200,$A34,'3. Журнал відпусток'!$F$5:$F$200,"Затверджено",'3. Журнал відпусток'!$C$5:$C$200,"&lt;="&amp;('1. Налаштування'!$C$9+(50-1)*7+6),'3. Журнал відпусток'!$D$5:$D$200,"&gt;="&amp;('1. Налаштування'!$C$9+(50-1)*7)))</f>
        <v/>
      </c>
      <c r="AZ34" s="28">
        <f>IF($A34="","",COUNTIFS('3. Журнал відпусток'!$A$5:$A$200,$A34,'3. Журнал відпусток'!$F$5:$F$200,"Затверджено",'3. Журнал відпусток'!$C$5:$C$200,"&lt;="&amp;('1. Налаштування'!$C$9+(51-1)*7+6),'3. Журнал відпусток'!$D$5:$D$200,"&gt;="&amp;('1. Налаштування'!$C$9+(51-1)*7)))</f>
        <v/>
      </c>
      <c r="BA34" s="28">
        <f>IF($A34="","",COUNTIFS('3. Журнал відпусток'!$A$5:$A$200,$A34,'3. Журнал відпусток'!$F$5:$F$200,"Затверджено",'3. Журнал відпусток'!$C$5:$C$200,"&lt;="&amp;('1. Налаштування'!$C$9+(52-1)*7+6),'3. Журнал відпусток'!$D$5:$D$200,"&gt;="&amp;('1. Налаштування'!$C$9+(52-1)*7)))</f>
        <v/>
      </c>
    </row>
  </sheetData>
  <conditionalFormatting sqref="B5:BA34">
    <cfRule type="cellIs" priority="1" operator="greaterThan" dxfId="1">
      <formula>0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0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34" customWidth="1" min="2" max="2"/>
  </cols>
  <sheetData>
    <row r="1">
      <c r="A1" s="5" t="inlineStr">
        <is>
          <t>Свята</t>
        </is>
      </c>
    </row>
    <row r="2">
      <c r="A2" s="6" t="inlineStr">
        <is>
          <t>Українські святкові дні мирного часу на 2026 і 2027 роки (реформований календар, Різдво 25 грудня). Самі переносяться в підрахунок днів: святковий день усередині відпустки не рахується. УВАГА: під час воєнного стану дію ст. 73 КЗпП зупинено, тож ці дні зараз можуть не діяти. Перевірено в липні 2026 року.</t>
        </is>
      </c>
    </row>
    <row r="3"/>
    <row r="4">
      <c r="A4" s="18" t="inlineStr">
        <is>
          <t>Дата</t>
        </is>
      </c>
      <c r="B4" s="22" t="inlineStr">
        <is>
          <t>Назва</t>
        </is>
      </c>
    </row>
    <row r="5">
      <c r="A5" s="29" t="n">
        <v>46023</v>
      </c>
      <c r="B5" s="19" t="inlineStr">
        <is>
          <t>Новий рік</t>
        </is>
      </c>
    </row>
    <row r="6">
      <c r="A6" s="29" t="n">
        <v>46089</v>
      </c>
      <c r="B6" s="19" t="inlineStr">
        <is>
          <t>Міжнародний жіночий день</t>
        </is>
      </c>
    </row>
    <row r="7">
      <c r="A7" s="29" t="n">
        <v>46124</v>
      </c>
      <c r="B7" s="19" t="inlineStr">
        <is>
          <t>Великдень (Пасха)</t>
        </is>
      </c>
    </row>
    <row r="8">
      <c r="A8" s="29" t="n">
        <v>46143</v>
      </c>
      <c r="B8" s="19" t="inlineStr">
        <is>
          <t>День праці</t>
        </is>
      </c>
    </row>
    <row r="9">
      <c r="A9" s="29" t="n">
        <v>46150</v>
      </c>
      <c r="B9" s="19" t="inlineStr">
        <is>
          <t>День пам’яті та перемоги над нацизмом у Другій світовій війні</t>
        </is>
      </c>
    </row>
    <row r="10">
      <c r="A10" s="29" t="n">
        <v>46173</v>
      </c>
      <c r="B10" s="19" t="inlineStr">
        <is>
          <t>Трійця</t>
        </is>
      </c>
    </row>
    <row r="11">
      <c r="A11" s="29" t="n">
        <v>46201</v>
      </c>
      <c r="B11" s="19" t="inlineStr">
        <is>
          <t>День Конституції України</t>
        </is>
      </c>
    </row>
    <row r="12">
      <c r="A12" s="29" t="n">
        <v>46218</v>
      </c>
      <c r="B12" s="19" t="inlineStr">
        <is>
          <t>День Української Державності</t>
        </is>
      </c>
    </row>
    <row r="13">
      <c r="A13" s="29" t="n">
        <v>46258</v>
      </c>
      <c r="B13" s="19" t="inlineStr">
        <is>
          <t>День незалежності України</t>
        </is>
      </c>
    </row>
    <row r="14">
      <c r="A14" s="29" t="n">
        <v>46296</v>
      </c>
      <c r="B14" s="19" t="inlineStr">
        <is>
          <t>День захисників і захисниць України</t>
        </is>
      </c>
    </row>
    <row r="15">
      <c r="A15" s="29" t="n">
        <v>46381</v>
      </c>
      <c r="B15" s="19" t="inlineStr">
        <is>
          <t>Різдво Христове</t>
        </is>
      </c>
    </row>
    <row r="16">
      <c r="A16" s="29" t="n">
        <v>46388</v>
      </c>
      <c r="B16" s="19" t="inlineStr">
        <is>
          <t>Новий рік</t>
        </is>
      </c>
    </row>
    <row r="17">
      <c r="A17" s="29" t="n">
        <v>46454</v>
      </c>
      <c r="B17" s="19" t="inlineStr">
        <is>
          <t>Міжнародний жіночий день</t>
        </is>
      </c>
    </row>
    <row r="18">
      <c r="A18" s="29" t="n">
        <v>46508</v>
      </c>
      <c r="B18" s="19" t="inlineStr">
        <is>
          <t>День праці</t>
        </is>
      </c>
    </row>
    <row r="19">
      <c r="A19" s="29" t="n">
        <v>46509</v>
      </c>
      <c r="B19" s="19" t="inlineStr">
        <is>
          <t>Великдень (Пасха)</t>
        </is>
      </c>
    </row>
    <row r="20">
      <c r="A20" s="29" t="n">
        <v>46515</v>
      </c>
      <c r="B20" s="19" t="inlineStr">
        <is>
          <t>День пам’яті та перемоги над нацизмом у Другій світовій війні</t>
        </is>
      </c>
    </row>
    <row r="21">
      <c r="A21" s="29" t="n">
        <v>46558</v>
      </c>
      <c r="B21" s="19" t="inlineStr">
        <is>
          <t>Трійця</t>
        </is>
      </c>
    </row>
    <row r="22">
      <c r="A22" s="29" t="n">
        <v>46566</v>
      </c>
      <c r="B22" s="19" t="inlineStr">
        <is>
          <t>День Конституції України</t>
        </is>
      </c>
    </row>
    <row r="23">
      <c r="A23" s="29" t="n">
        <v>46583</v>
      </c>
      <c r="B23" s="19" t="inlineStr">
        <is>
          <t>День Української Державності</t>
        </is>
      </c>
    </row>
    <row r="24">
      <c r="A24" s="29" t="n">
        <v>46623</v>
      </c>
      <c r="B24" s="19" t="inlineStr">
        <is>
          <t>День незалежності України</t>
        </is>
      </c>
    </row>
    <row r="25">
      <c r="A25" s="29" t="n">
        <v>46661</v>
      </c>
      <c r="B25" s="19" t="inlineStr">
        <is>
          <t>День захисників і захисниць України</t>
        </is>
      </c>
    </row>
    <row r="26">
      <c r="A26" s="29" t="n">
        <v>46746</v>
      </c>
      <c r="B26" s="19" t="inlineStr">
        <is>
          <t>Різдво Христове</t>
        </is>
      </c>
    </row>
    <row r="27">
      <c r="A27" s="29" t="n"/>
      <c r="B27" s="19" t="n"/>
    </row>
    <row r="28">
      <c r="A28" s="29" t="n"/>
      <c r="B28" s="19" t="n"/>
    </row>
    <row r="29"/>
    <row r="30"/>
    <row r="31"/>
    <row r="32"/>
    <row r="33"/>
    <row r="34"/>
    <row r="35"/>
    <row r="36"/>
    <row r="37"/>
    <row r="38"/>
    <row r="39"/>
    <row r="4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2026-07-30T13:17:11Z</dcterms:created>
  <dcterms:modified xsi:type="dcterms:W3CDTF">2026-07-30T14:39:27Z</dcterms:modified>
</cp:coreProperties>
</file>