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Прочитај ме" sheetId="1" state="visible" r:id="rId1"/>
    <sheet name="1. Поставки" sheetId="2" state="visible" r:id="rId2"/>
    <sheet name="2. Вработени" sheetId="3" state="visible" r:id="rId3"/>
    <sheet name="3. Отсуства" sheetId="4" state="visible" r:id="rId4"/>
    <sheet name="4. Преглед" sheetId="5" state="visible" r:id="rId5"/>
    <sheet name="5. Годишен календар" sheetId="6" state="visible" r:id="rId6"/>
    <sheet name="Празници" sheetId="7" state="visible" r:id="rId7"/>
  </sheets>
  <definedNames>
    <definedName name="Praznici">'Празници'!$A$5:$A$40</definedName>
  </definedNames>
  <calcPr calcId="124519" fullCalcOnLoad="1" refMode="A1" iterate="0" iterateCount="100" iterateDelta="0.0001"/>
</workbook>
</file>

<file path=xl/styles.xml><?xml version="1.0" encoding="utf-8"?>
<styleSheet xmlns="http://schemas.openxmlformats.org/spreadsheetml/2006/main">
  <numFmts count="5">
    <numFmt numFmtId="164" formatCode="dd\ mmm\ yyyy"/>
    <numFmt numFmtId="165" formatCode="0.0;\-0.0;\-"/>
    <numFmt numFmtId="166" formatCode="0;0;;"/>
    <numFmt numFmtId="167" formatCode="dd-mm-yyyy"/>
    <numFmt numFmtId="168"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7">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xf numFmtId="167" fontId="16" fillId="0" borderId="2" applyAlignment="1" pivotButton="0" quotePrefix="0" xfId="0">
      <alignment horizontal="center" vertical="center" wrapText="1"/>
    </xf>
    <xf numFmtId="168" fontId="14" fillId="3" borderId="2" applyAlignment="1" pivotButton="0" quotePrefix="0" xfId="0">
      <alignment horizontal="left" vertical="center" wrapText="1"/>
    </xf>
    <xf numFmtId="168" fontId="14" fillId="4" borderId="2" applyAlignment="1" pivotButton="0" quotePrefix="0" xfId="0">
      <alignment horizontal="left" vertical="center" wrapText="1"/>
    </xf>
    <xf numFmtId="168" fontId="18" fillId="3" borderId="2" applyAlignment="1" pivotButton="0" quotePrefix="0" xfId="0">
      <alignment horizontal="center" vertical="center" wrapText="1"/>
    </xf>
    <xf numFmtId="168"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Табела за годишен одмор</t>
        </is>
      </c>
    </row>
    <row r="3" ht="15" customHeight="1" s="55">
      <c r="B3" s="57" t="inlineStr">
        <is>
          <t>Бесплатен урнек • Евиденција на одмори за Северна Македонија • Работи во Excel и Google Sheets</t>
        </is>
      </c>
    </row>
    <row r="4"/>
    <row r="5" ht="15" customHeight="1" s="55">
      <c r="B5" s="58" t="inlineStr">
        <is>
          <t>ШТО Е ОВОЈ УРНЕК</t>
        </is>
      </c>
    </row>
    <row r="6" ht="45" customHeight="1" s="55">
      <c r="B6" s="59" t="inlineStr">
        <is>
          <t>Едноставна табела за платениот годишен одмор за мали македонски тимови, целосно на формули. Ги брои работните дена одмор (без сабота, недела и државните празници), го следи годишниот одмор на секого, искористените и преостанатите дена, и ја покажува целата година во календарски преглед.</t>
        </is>
      </c>
    </row>
    <row r="7"/>
    <row r="8" ht="15" customHeight="1" s="55">
      <c r="B8" s="58" t="inlineStr">
        <is>
          <t>КАКО СЕ КОРИСТИ · ПО РЕД</t>
        </is>
      </c>
    </row>
    <row r="9" ht="15" customHeight="1" s="55">
      <c r="B9" s="60" t="inlineStr">
        <is>
          <t>1. Поставки</t>
        </is>
      </c>
    </row>
    <row r="10" ht="36" customHeight="1" s="55">
      <c r="B10" s="61" t="inlineStr">
        <is>
          <t>Внесете име на фирмата, почетниот датум на одморната година и стандардниот број дена одмор. Жолтите ќелии се за внес, нив ги менувате. Белите ќелии се формули, нив оставете ги.</t>
        </is>
      </c>
    </row>
    <row r="11"/>
    <row r="12" ht="15" customHeight="1" s="55">
      <c r="B12" s="60" t="inlineStr">
        <is>
          <t>2. Вработени</t>
        </is>
      </c>
    </row>
    <row r="13" ht="36" customHeight="1" s="55">
      <c r="B13" s="61" t="inlineStr">
        <is>
          <t>Додајте го секој вработен: име, датум на вработување, работни дена во неделата, платени дена одмор и евентуално пренесени дена од минатата година. Колоната „Дена оваа година“ се пресметува автоматски за луѓе што се вработиле или заминале во текот на годината.</t>
        </is>
      </c>
    </row>
    <row r="14"/>
    <row r="15" ht="15" customHeight="1" s="55">
      <c r="B15" s="60" t="inlineStr">
        <is>
          <t>3. Отсуства</t>
        </is>
      </c>
    </row>
    <row r="16" ht="36" customHeight="1" s="55">
      <c r="B16" s="61" t="inlineStr">
        <is>
          <t>Запишете го секое отсуство: изберете вработен, изберете вид, внесете почетен и краен датум. Колоната „Дена“ автоматски ги брои работните дена од понеделник до петок без државните празници.</t>
        </is>
      </c>
    </row>
    <row r="17"/>
    <row r="18" ht="15" customHeight="1" s="55">
      <c r="B18" s="60" t="inlineStr">
        <is>
          <t>4. Преглед</t>
        </is>
      </c>
    </row>
    <row r="19" ht="36" customHeight="1" s="55">
      <c r="B19" s="61" t="inlineStr">
        <is>
          <t>Погледнете извештај по вработен: дена оваа година, искористени (одобрени), побарани (во исчекување), преостанати. Ќелиите стануваат црвени ако салдото падне под нула.</t>
        </is>
      </c>
    </row>
    <row r="20"/>
    <row r="21" ht="15" customHeight="1" s="55">
      <c r="B21" s="60" t="inlineStr">
        <is>
          <t>5. Годишен календар</t>
        </is>
      </c>
    </row>
    <row r="22" ht="36" customHeight="1" s="55">
      <c r="B22" s="61" t="inlineStr">
        <is>
          <t>Целата година на еден екран. Редови = луѓе, колони = неделите од годината. Ќелиите се бојат во сино кога има одобрен одмор во таа недела, со бројот на дена.</t>
        </is>
      </c>
    </row>
    <row r="23"/>
    <row r="24" ht="15" customHeight="1" s="55">
      <c r="B24" s="60" t="inlineStr">
        <is>
          <t>Празници</t>
        </is>
      </c>
    </row>
    <row r="25" ht="36" customHeight="1" s="55">
      <c r="B25" s="61" t="inlineStr">
        <is>
          <t>Референтни податоци. Државните празници за 2026 и 2027 г. се готови и се одземаат од пресметките на одморите. Православниот Велигден и подвижниот Рамазан Бајрам се земени предвид.</t>
        </is>
      </c>
    </row>
    <row r="26"/>
    <row r="27" ht="15" customHeight="1" s="55">
      <c r="B27" s="58" t="inlineStr">
        <is>
          <t>КАКО СЕ КОРИСТИ ФАЈЛОТ ВО GOOGLE SHEETS</t>
        </is>
      </c>
    </row>
    <row r="28" ht="36" customHeight="1" s="55">
      <c r="B28" s="61" t="inlineStr">
        <is>
          <t>1. Зачувајте го фајлот на вашиот компјутер.  2. Одете на drive.google.com и качете го.  3. Кликнете со десен клик на качениот фајл &gt; Отвори со &gt; Google Sheets.  Google Sheets го претвора фајлот. Сите формули и паѓачки менија работат и таму.</t>
        </is>
      </c>
    </row>
    <row r="29"/>
    <row r="30" ht="15" customHeight="1" s="55">
      <c r="B30" s="58" t="inlineStr">
        <is>
          <t>ВАЖНО ДА СЕ ЗНАЕ</t>
        </is>
      </c>
    </row>
    <row r="31" ht="21.75" customHeight="1" s="55">
      <c r="B31" s="61" t="inlineStr">
        <is>
          <t>• Не бришете и не вметнувајте колони, формулите покажуваат кон фиксни колони.</t>
        </is>
      </c>
    </row>
    <row r="32" ht="21.75" customHeight="1" s="55">
      <c r="B32" s="61" t="inlineStr">
        <is>
          <t>• Додавајте нови редови со луѓе така што копирате постоен ред (за да се пренесат формулите).</t>
        </is>
      </c>
    </row>
    <row r="33" ht="21.75" customHeight="1" s="55">
      <c r="B33" s="61" t="inlineStr">
        <is>
          <t>• Додавајте ново отсуство така што го пополнувате следниот празен ред во листот Отсуства.</t>
        </is>
      </c>
    </row>
    <row r="34" ht="21.75" customHeight="1" s="55">
      <c r="B34" s="61" t="inlineStr">
        <is>
          <t>• На крајот на годината: копирајте го фајлот, преименувајте ја копијата за следната година, ажурирајте ги датумите на одморната година во листот Поставки и исчистете ги Отсуства.</t>
        </is>
      </c>
    </row>
    <row r="35" ht="21.75" customHeight="1" s="55">
      <c r="B35" s="61" t="inlineStr">
        <is>
          <t>• Овој урнек служи само за евиденција на одмори. Тој не заменува ниту HR ниту правен совет. Минимумот според Законот за работните односи е поле од 20 до 26 работни дена платен годишен одмор; правото на цел одмор се стекнува по 6 месеци непрекината работа. Работните дена се бројат по календар, а надоместокот за одмор се пресметува одделно во платите.</t>
        </is>
      </c>
    </row>
    <row r="36"/>
    <row r="37" ht="15" customHeight="1" s="55">
      <c r="B37" s="62" t="inlineStr">
        <is>
          <t>Сакате одобрувања, пристап од телефон, автоматски известувања и вистинска историја?</t>
        </is>
      </c>
    </row>
    <row r="38" ht="15" customHeight="1" s="55">
      <c r="B38" s="60" t="inlineStr">
        <is>
          <t>Пробајте Book Time Off · систем за одмори за тимови во Северна Македонија за 1 € по корисник месечно.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Поставки</t>
        </is>
      </c>
    </row>
    <row r="3" ht="15" customHeight="1" s="55">
      <c r="B3" s="64" t="inlineStr">
        <is>
          <t>Жолти ќелии = внес (менувајте ги). Сини ќелии = пресметани.</t>
        </is>
      </c>
    </row>
    <row r="4"/>
    <row r="5" ht="21.75" customHeight="1" s="55">
      <c r="B5" s="65" t="inlineStr">
        <is>
          <t>Фирма</t>
        </is>
      </c>
      <c r="C5" s="66" t="n"/>
    </row>
    <row r="6" ht="27.75" customHeight="1" s="55">
      <c r="B6" s="67" t="inlineStr">
        <is>
          <t>Име на фирмата</t>
        </is>
      </c>
      <c r="C6" s="68" t="inlineStr">
        <is>
          <t>Акме ДООЕЛ</t>
        </is>
      </c>
      <c r="D6" s="69" t="inlineStr">
        <is>
          <t>Заменете го со името на вашата фирма.</t>
        </is>
      </c>
    </row>
    <row r="7"/>
    <row r="8" ht="21.75" customHeight="1" s="55">
      <c r="B8" s="65" t="inlineStr">
        <is>
          <t>Одморна година</t>
        </is>
      </c>
      <c r="C8" s="66" t="n"/>
    </row>
    <row r="9" ht="27.75" customHeight="1" s="55">
      <c r="B9" s="67" t="inlineStr">
        <is>
          <t>Почетен датум на одморната година</t>
        </is>
      </c>
      <c r="C9" s="113" t="n">
        <v>46023</v>
      </c>
      <c r="D9" s="69" t="inlineStr">
        <is>
          <t>Во Северна Македонија годишниот одмор се пресметува по календарска година.</t>
        </is>
      </c>
    </row>
    <row r="10" ht="27.75" customHeight="1" s="55">
      <c r="B10" s="67" t="inlineStr">
        <is>
          <t>Краен датум на одморната година</t>
        </is>
      </c>
      <c r="C10" s="114">
        <f>EDATE(C9,12)-1</f>
        <v/>
      </c>
      <c r="D10" s="69" t="inlineStr">
        <is>
          <t>Се пресметува автоматски: 12 месеци по почетниот датум, минус еден ден.</t>
        </is>
      </c>
    </row>
    <row r="11"/>
    <row r="12" ht="21.75" customHeight="1" s="55">
      <c r="B12" s="65" t="inlineStr">
        <is>
          <t>Празници</t>
        </is>
      </c>
      <c r="C12" s="66" t="n"/>
    </row>
    <row r="13" ht="27.75" customHeight="1" s="55">
      <c r="B13" s="67" t="inlineStr">
        <is>
          <t>Список со празници</t>
        </is>
      </c>
      <c r="C13" s="68" t="inlineStr">
        <is>
          <t>Северна Македонија (национален список)</t>
        </is>
      </c>
      <c r="D13" s="69" t="inlineStr">
        <is>
          <t>Државните празници за 2026-27 г. се готови во листот Празници. Православниот Велигден и Рамазан Бајрам се земени предвид.</t>
        </is>
      </c>
    </row>
    <row r="14"/>
    <row r="15" ht="21.75" customHeight="1" s="55">
      <c r="B15" s="65" t="inlineStr">
        <is>
          <t>Стандардни дена</t>
        </is>
      </c>
      <c r="C15" s="66" t="n"/>
    </row>
    <row r="16" ht="27.75" customHeight="1" s="55">
      <c r="B16" s="67" t="inlineStr">
        <is>
          <t>Дена одмор годишно (стандард)</t>
        </is>
      </c>
      <c r="C16" s="68" t="n">
        <v>20</v>
      </c>
      <c r="D16" s="69" t="inlineStr">
        <is>
          <t>Платени дена годишен одмор по човек. Законот за работните односи дава поле од 20 до 26 работни дена (најмалку 20, најмногу 26; повеќе според возраст, стаж, услови на работа и инвалидитет). Многу работодавачи даваат повеќе.</t>
        </is>
      </c>
    </row>
    <row r="17" ht="27.75" customHeight="1" s="55">
      <c r="B17" s="67" t="inlineStr">
        <is>
          <t>Работни дена во неделата (стандард)</t>
        </is>
      </c>
      <c r="C17" s="68" t="n">
        <v>5</v>
      </c>
      <c r="D17" s="69" t="inlineStr">
        <is>
          <t>Се користи за пресметката при неполно работно време. Речиси секогаш 5.</t>
        </is>
      </c>
    </row>
    <row r="18" ht="27.75" customHeight="1" s="55">
      <c r="B18" s="67" t="inlineStr">
        <is>
          <t>Дали празниците се бројат како работни дена одмор?</t>
        </is>
      </c>
      <c r="C18" s="68" t="inlineStr">
        <is>
          <t>Не</t>
        </is>
      </c>
      <c r="D18" s="69" t="inlineStr">
        <is>
          <t>Кај „Не“ празниците се одземаат автоматски од пресметките (вообичаено). Кај „Да“ тимот работи на празници.</t>
        </is>
      </c>
    </row>
    <row r="19"/>
    <row r="20" ht="36" customHeight="1" s="55">
      <c r="B20" s="72" t="inlineStr">
        <is>
          <t>Совет:</t>
        </is>
      </c>
      <c r="C20" s="73" t="inlineStr">
        <is>
          <t>Листот Празници автоматски ги храни сите пресметки на дена.</t>
        </is>
      </c>
    </row>
  </sheetData>
  <mergeCells count="1">
    <mergeCell ref="C20:D20"/>
  </mergeCells>
  <dataValidations count="1">
    <dataValidation sqref="C18" showDropDown="0" showInputMessage="0" showErrorMessage="0" allowBlank="1" type="list">
      <formula1>"Да,Не"</formula1>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Вработени</t>
        </is>
      </c>
    </row>
    <row r="2" ht="15" customHeight="1" s="55">
      <c r="A2" s="64" t="inlineStr">
        <is>
          <t>Еден ред по човек. Жолтите ќелии се за внес. Сините се пресметуваат автоматски. Не бришете формули.</t>
        </is>
      </c>
    </row>
    <row r="3"/>
    <row r="4" ht="36" customHeight="1" s="55">
      <c r="A4" s="74" t="inlineStr">
        <is>
          <t>Име</t>
        </is>
      </c>
      <c r="B4" s="74" t="inlineStr">
        <is>
          <t>Датум на вработување</t>
        </is>
      </c>
      <c r="C4" s="74" t="inlineStr">
        <is>
          <t>Датум на заминување</t>
        </is>
      </c>
      <c r="D4" s="74" t="inlineStr">
        <is>
          <t>Работни дена/недела</t>
        </is>
      </c>
      <c r="E4" s="74" t="inlineStr">
        <is>
          <t>Платени дена одмор (годишно)</t>
        </is>
      </c>
      <c r="F4" s="74" t="inlineStr">
        <is>
          <t>Пренесени од минатата година</t>
        </is>
      </c>
      <c r="G4" s="74" t="inlineStr">
        <is>
          <t>Дена оваа година</t>
        </is>
      </c>
      <c r="H4" s="74" t="inlineStr">
        <is>
          <t>Искористени</t>
        </is>
      </c>
      <c r="I4" s="74" t="inlineStr">
        <is>
          <t>Побарани</t>
        </is>
      </c>
      <c r="J4" s="74" t="inlineStr">
        <is>
          <t>Преостанати</t>
        </is>
      </c>
    </row>
    <row r="5" ht="21.75" customHeight="1" s="55">
      <c r="A5" s="75" t="inlineStr">
        <is>
          <t>Ана Стојановска</t>
        </is>
      </c>
      <c r="B5" s="115" t="n">
        <v>43538</v>
      </c>
      <c r="C5" s="111" t="n"/>
      <c r="D5" s="78" t="n">
        <v>5</v>
      </c>
      <c r="E5" s="78" t="n">
        <v>26</v>
      </c>
      <c r="F5" s="78" t="n">
        <v>2</v>
      </c>
      <c r="G5" s="79">
        <f>IF($A5="","",ROUND($E5*MAX(0,MIN('1. Поставки'!$C$10,IF($C5="",'1. Поставки'!$C$10,$C5))-MAX('1. Поставки'!$C$9,$B5)+1)/('1. Поставки'!$C$10-'1. Поставки'!$C$9+1),1)+IF(AND($A5&lt;&gt;"",$B5&lt;='1. Поставки'!$C$9),$F5,0))</f>
        <v/>
      </c>
      <c r="H5" s="79">
        <f>IF($A5="","",SUMIFS('3. Отсуства'!$E:$E,'3. Отсуства'!$A:$A,$A5,'3. Отсуства'!$B:$B,"Годишен одмор",'3. Отсуства'!$F:$F,"Одобрено",'3. Отсуства'!$C:$C,"&gt;="&amp;'1. Поставки'!$C$9,'3. Отсуства'!$C:$C,"&lt;="&amp;'1. Поставки'!$C$10))</f>
        <v/>
      </c>
      <c r="I5" s="79">
        <f>IF($A5="","",SUMIFS('3. Отсуства'!$E:$E,'3. Отсуства'!$A:$A,$A5,'3. Отсуства'!$B:$B,"Годишен одмор",'3. Отсуства'!$F:$F,"Во исчекување",'3. Отсуства'!$C:$C,"&gt;="&amp;'1. Поставки'!$C$9,'3. Отсуства'!$C:$C,"&lt;="&amp;'1. Поставки'!$C$10))</f>
        <v/>
      </c>
      <c r="J5" s="79">
        <f>IF($A5="","",$G5-$H5-$I5)</f>
        <v/>
      </c>
    </row>
    <row r="6" ht="21.75" customHeight="1" s="55">
      <c r="A6" s="75" t="inlineStr">
        <is>
          <t>Бојан Николовски</t>
        </is>
      </c>
      <c r="B6" s="115" t="n">
        <v>45444</v>
      </c>
      <c r="C6" s="111" t="n"/>
      <c r="D6" s="78" t="n">
        <v>5</v>
      </c>
      <c r="E6" s="78" t="n">
        <v>20</v>
      </c>
      <c r="F6" s="78" t="n">
        <v>0</v>
      </c>
      <c r="G6" s="79">
        <f>IF($A6="","",ROUND($E6*MAX(0,MIN('1. Поставки'!$C$10,IF($C6="",'1. Поставки'!$C$10,$C6))-MAX('1. Поставки'!$C$9,$B6)+1)/('1. Поставки'!$C$10-'1. Поставки'!$C$9+1),1)+IF(AND($A6&lt;&gt;"",$B6&lt;='1. Поставки'!$C$9),$F6,0))</f>
        <v/>
      </c>
      <c r="H6" s="79">
        <f>IF($A6="","",SUMIFS('3. Отсуства'!$E:$E,'3. Отсуства'!$A:$A,$A6,'3. Отсуства'!$B:$B,"Годишен одмор",'3. Отсуства'!$F:$F,"Одобрено",'3. Отсуства'!$C:$C,"&gt;="&amp;'1. Поставки'!$C$9,'3. Отсуства'!$C:$C,"&lt;="&amp;'1. Поставки'!$C$10))</f>
        <v/>
      </c>
      <c r="I6" s="79">
        <f>IF($A6="","",SUMIFS('3. Отсуства'!$E:$E,'3. Отсуства'!$A:$A,$A6,'3. Отсуства'!$B:$B,"Годишен одмор",'3. Отсуства'!$F:$F,"Во исчекување",'3. Отсуства'!$C:$C,"&gt;="&amp;'1. Поставки'!$C$9,'3. Отсуства'!$C:$C,"&lt;="&amp;'1. Поставки'!$C$10))</f>
        <v/>
      </c>
      <c r="J6" s="79">
        <f>IF($A6="","",$G6-$H6-$I6)</f>
        <v/>
      </c>
    </row>
    <row r="7" ht="21.75" customHeight="1" s="55">
      <c r="A7" s="75" t="inlineStr">
        <is>
          <t>Елена Трајковска</t>
        </is>
      </c>
      <c r="B7" s="115" t="n">
        <v>46068</v>
      </c>
      <c r="C7" s="111" t="n"/>
      <c r="D7" s="78" t="n">
        <v>5</v>
      </c>
      <c r="E7" s="78" t="n">
        <v>20</v>
      </c>
      <c r="F7" s="78" t="n">
        <v>0</v>
      </c>
      <c r="G7" s="79">
        <f>IF($A7="","",ROUND($E7*MAX(0,MIN('1. Поставки'!$C$10,IF($C7="",'1. Поставки'!$C$10,$C7))-MAX('1. Поставки'!$C$9,$B7)+1)/('1. Поставки'!$C$10-'1. Поставки'!$C$9+1),1)+IF(AND($A7&lt;&gt;"",$B7&lt;='1. Поставки'!$C$9),$F7,0))</f>
        <v/>
      </c>
      <c r="H7" s="79">
        <f>IF($A7="","",SUMIFS('3. Отсуства'!$E:$E,'3. Отсуства'!$A:$A,$A7,'3. Отсуства'!$B:$B,"Годишен одмор",'3. Отсуства'!$F:$F,"Одобрено",'3. Отсуства'!$C:$C,"&gt;="&amp;'1. Поставки'!$C$9,'3. Отсуства'!$C:$C,"&lt;="&amp;'1. Поставки'!$C$10))</f>
        <v/>
      </c>
      <c r="I7" s="79">
        <f>IF($A7="","",SUMIFS('3. Отсуства'!$E:$E,'3. Отсуства'!$A:$A,$A7,'3. Отсуства'!$B:$B,"Годишен одмор",'3. Отсуства'!$F:$F,"Во исчекување",'3. Отсуства'!$C:$C,"&gt;="&amp;'1. Поставки'!$C$9,'3. Отсуства'!$C:$C,"&lt;="&amp;'1. Поставки'!$C$10))</f>
        <v/>
      </c>
      <c r="J7" s="79">
        <f>IF($A7="","",$G7-$H7-$I7)</f>
        <v/>
      </c>
    </row>
    <row r="8" ht="21.75" customHeight="1" s="55">
      <c r="A8" s="75" t="inlineStr">
        <is>
          <t>Дарко Петровски</t>
        </is>
      </c>
      <c r="B8" s="115" t="n">
        <v>44417</v>
      </c>
      <c r="C8" s="111" t="n"/>
      <c r="D8" s="78" t="n">
        <v>5</v>
      </c>
      <c r="E8" s="78" t="n">
        <v>24</v>
      </c>
      <c r="F8" s="78" t="n">
        <v>0</v>
      </c>
      <c r="G8" s="79">
        <f>IF($A8="","",ROUND($E8*MAX(0,MIN('1. Поставки'!$C$10,IF($C8="",'1. Поставки'!$C$10,$C8))-MAX('1. Поставки'!$C$9,$B8)+1)/('1. Поставки'!$C$10-'1. Поставки'!$C$9+1),1)+IF(AND($A8&lt;&gt;"",$B8&lt;='1. Поставки'!$C$9),$F8,0))</f>
        <v/>
      </c>
      <c r="H8" s="79">
        <f>IF($A8="","",SUMIFS('3. Отсуства'!$E:$E,'3. Отсуства'!$A:$A,$A8,'3. Отсуства'!$B:$B,"Годишен одмор",'3. Отсуства'!$F:$F,"Одобрено",'3. Отсуства'!$C:$C,"&gt;="&amp;'1. Поставки'!$C$9,'3. Отсуства'!$C:$C,"&lt;="&amp;'1. Поставки'!$C$10))</f>
        <v/>
      </c>
      <c r="I8" s="79">
        <f>IF($A8="","",SUMIFS('3. Отсуства'!$E:$E,'3. Отсуства'!$A:$A,$A8,'3. Отсуства'!$B:$B,"Годишен одмор",'3. Отсуства'!$F:$F,"Во исчекување",'3. Отсуства'!$C:$C,"&gt;="&amp;'1. Поставки'!$C$9,'3. Отсуства'!$C:$C,"&lt;="&amp;'1. Поставки'!$C$10))</f>
        <v/>
      </c>
      <c r="J8" s="79">
        <f>IF($A8="","",$G8-$H8-$I8)</f>
        <v/>
      </c>
    </row>
    <row r="9" ht="21.75" customHeight="1" s="55">
      <c r="A9" s="75" t="inlineStr">
        <is>
          <t>Марија Ристовска</t>
        </is>
      </c>
      <c r="B9" s="115" t="n">
        <v>43471</v>
      </c>
      <c r="C9" s="115" t="n">
        <v>46295</v>
      </c>
      <c r="D9" s="78" t="n">
        <v>5</v>
      </c>
      <c r="E9" s="78" t="n">
        <v>22</v>
      </c>
      <c r="F9" s="78" t="n">
        <v>0</v>
      </c>
      <c r="G9" s="79">
        <f>IF($A9="","",ROUND($E9*MAX(0,MIN('1. Поставки'!$C$10,IF($C9="",'1. Поставки'!$C$10,$C9))-MAX('1. Поставки'!$C$9,$B9)+1)/('1. Поставки'!$C$10-'1. Поставки'!$C$9+1),1)+IF(AND($A9&lt;&gt;"",$B9&lt;='1. Поставки'!$C$9),$F9,0))</f>
        <v/>
      </c>
      <c r="H9" s="79">
        <f>IF($A9="","",SUMIFS('3. Отсуства'!$E:$E,'3. Отсуства'!$A:$A,$A9,'3. Отсуства'!$B:$B,"Годишен одмор",'3. Отсуства'!$F:$F,"Одобрено",'3. Отсуства'!$C:$C,"&gt;="&amp;'1. Поставки'!$C$9,'3. Отсуства'!$C:$C,"&lt;="&amp;'1. Поставки'!$C$10))</f>
        <v/>
      </c>
      <c r="I9" s="79">
        <f>IF($A9="","",SUMIFS('3. Отсуства'!$E:$E,'3. Отсуства'!$A:$A,$A9,'3. Отсуства'!$B:$B,"Годишен одмор",'3. Отсуства'!$F:$F,"Во исчекување",'3. Отсуства'!$C:$C,"&gt;="&amp;'1. Поставки'!$C$9,'3. Отсуства'!$C:$C,"&lt;="&amp;'1. Поставки'!$C$10))</f>
        <v/>
      </c>
      <c r="J9" s="79">
        <f>IF($A9="","",$G9-$H9-$I9)</f>
        <v/>
      </c>
    </row>
    <row r="10" ht="21.75" customHeight="1" s="55">
      <c r="A10" s="75" t="n"/>
      <c r="B10" s="111" t="n"/>
      <c r="C10" s="111" t="n"/>
      <c r="D10" s="78" t="n"/>
      <c r="E10" s="78" t="n"/>
      <c r="F10" s="78" t="n"/>
      <c r="G10" s="79">
        <f>IF($A10="","",ROUND($E10*MAX(0,MIN('1. Поставки'!$C$10,IF($C10="",'1. Поставки'!$C$10,$C10))-MAX('1. Поставки'!$C$9,$B10)+1)/('1. Поставки'!$C$10-'1. Поставки'!$C$9+1),1)+IF(AND($A10&lt;&gt;"",$B10&lt;='1. Поставки'!$C$9),$F10,0))</f>
        <v/>
      </c>
      <c r="H10" s="79">
        <f>IF($A10="","",SUMIFS('3. Отсуства'!$E:$E,'3. Отсуства'!$A:$A,$A10,'3. Отсуства'!$B:$B,"Годишен одмор",'3. Отсуства'!$F:$F,"Одобрено",'3. Отсуства'!$C:$C,"&gt;="&amp;'1. Поставки'!$C$9,'3. Отсуства'!$C:$C,"&lt;="&amp;'1. Поставки'!$C$10))</f>
        <v/>
      </c>
      <c r="I10" s="79">
        <f>IF($A10="","",SUMIFS('3. Отсуства'!$E:$E,'3. Отсуства'!$A:$A,$A10,'3. Отсуства'!$B:$B,"Годишен одмор",'3. Отсуства'!$F:$F,"Во исчекување",'3. Отсуства'!$C:$C,"&gt;="&amp;'1. Поставки'!$C$9,'3. Отсуства'!$C:$C,"&lt;="&amp;'1. Поставки'!$C$10))</f>
        <v/>
      </c>
      <c r="J10" s="79">
        <f>IF($A10="","",$G10-$H10-$I10)</f>
        <v/>
      </c>
    </row>
    <row r="11" ht="21.75" customHeight="1" s="55">
      <c r="A11" s="75" t="n"/>
      <c r="B11" s="111" t="n"/>
      <c r="C11" s="111" t="n"/>
      <c r="D11" s="78" t="n"/>
      <c r="E11" s="78" t="n"/>
      <c r="F11" s="78" t="n"/>
      <c r="G11" s="79">
        <f>IF($A11="","",ROUND($E11*MAX(0,MIN('1. Поставки'!$C$10,IF($C11="",'1. Поставки'!$C$10,$C11))-MAX('1. Поставки'!$C$9,$B11)+1)/('1. Поставки'!$C$10-'1. Поставки'!$C$9+1),1)+IF(AND($A11&lt;&gt;"",$B11&lt;='1. Поставки'!$C$9),$F11,0))</f>
        <v/>
      </c>
      <c r="H11" s="79">
        <f>IF($A11="","",SUMIFS('3. Отсуства'!$E:$E,'3. Отсуства'!$A:$A,$A11,'3. Отсуства'!$B:$B,"Годишен одмор",'3. Отсуства'!$F:$F,"Одобрено",'3. Отсуства'!$C:$C,"&gt;="&amp;'1. Поставки'!$C$9,'3. Отсуства'!$C:$C,"&lt;="&amp;'1. Поставки'!$C$10))</f>
        <v/>
      </c>
      <c r="I11" s="79">
        <f>IF($A11="","",SUMIFS('3. Отсуства'!$E:$E,'3. Отсуства'!$A:$A,$A11,'3. Отсуства'!$B:$B,"Годишен одмор",'3. Отсуства'!$F:$F,"Во исчекување",'3. Отсуства'!$C:$C,"&gt;="&amp;'1. Поставки'!$C$9,'3. Отсуства'!$C:$C,"&lt;="&amp;'1. Поставки'!$C$10))</f>
        <v/>
      </c>
      <c r="J11" s="79">
        <f>IF($A11="","",$G11-$H11-$I11)</f>
        <v/>
      </c>
    </row>
    <row r="12" ht="21.75" customHeight="1" s="55">
      <c r="A12" s="75" t="n"/>
      <c r="B12" s="111" t="n"/>
      <c r="C12" s="111" t="n"/>
      <c r="D12" s="78" t="n"/>
      <c r="E12" s="78" t="n"/>
      <c r="F12" s="78" t="n"/>
      <c r="G12" s="79">
        <f>IF($A12="","",ROUND($E12*MAX(0,MIN('1. Поставки'!$C$10,IF($C12="",'1. Поставки'!$C$10,$C12))-MAX('1. Поставки'!$C$9,$B12)+1)/('1. Поставки'!$C$10-'1. Поставки'!$C$9+1),1)+IF(AND($A12&lt;&gt;"",$B12&lt;='1. Поставки'!$C$9),$F12,0))</f>
        <v/>
      </c>
      <c r="H12" s="79">
        <f>IF($A12="","",SUMIFS('3. Отсуства'!$E:$E,'3. Отсуства'!$A:$A,$A12,'3. Отсуства'!$B:$B,"Годишен одмор",'3. Отсуства'!$F:$F,"Одобрено",'3. Отсуства'!$C:$C,"&gt;="&amp;'1. Поставки'!$C$9,'3. Отсуства'!$C:$C,"&lt;="&amp;'1. Поставки'!$C$10))</f>
        <v/>
      </c>
      <c r="I12" s="79">
        <f>IF($A12="","",SUMIFS('3. Отсуства'!$E:$E,'3. Отсуства'!$A:$A,$A12,'3. Отсуства'!$B:$B,"Годишен одмор",'3. Отсуства'!$F:$F,"Во исчекување",'3. Отсуства'!$C:$C,"&gt;="&amp;'1. Поставки'!$C$9,'3. Отсуства'!$C:$C,"&lt;="&amp;'1. Поставки'!$C$10))</f>
        <v/>
      </c>
      <c r="J12" s="79">
        <f>IF($A12="","",$G12-$H12-$I12)</f>
        <v/>
      </c>
    </row>
    <row r="13" ht="21.75" customHeight="1" s="55">
      <c r="A13" s="75" t="n"/>
      <c r="B13" s="111" t="n"/>
      <c r="C13" s="111" t="n"/>
      <c r="D13" s="78" t="n"/>
      <c r="E13" s="78" t="n"/>
      <c r="F13" s="78" t="n"/>
      <c r="G13" s="79">
        <f>IF($A13="","",ROUND($E13*MAX(0,MIN('1. Поставки'!$C$10,IF($C13="",'1. Поставки'!$C$10,$C13))-MAX('1. Поставки'!$C$9,$B13)+1)/('1. Поставки'!$C$10-'1. Поставки'!$C$9+1),1)+IF(AND($A13&lt;&gt;"",$B13&lt;='1. Поставки'!$C$9),$F13,0))</f>
        <v/>
      </c>
      <c r="H13" s="79">
        <f>IF($A13="","",SUMIFS('3. Отсуства'!$E:$E,'3. Отсуства'!$A:$A,$A13,'3. Отсуства'!$B:$B,"Годишен одмор",'3. Отсуства'!$F:$F,"Одобрено",'3. Отсуства'!$C:$C,"&gt;="&amp;'1. Поставки'!$C$9,'3. Отсуства'!$C:$C,"&lt;="&amp;'1. Поставки'!$C$10))</f>
        <v/>
      </c>
      <c r="I13" s="79">
        <f>IF($A13="","",SUMIFS('3. Отсуства'!$E:$E,'3. Отсуства'!$A:$A,$A13,'3. Отсуства'!$B:$B,"Годишен одмор",'3. Отсуства'!$F:$F,"Во исчекување",'3. Отсуства'!$C:$C,"&gt;="&amp;'1. Поставки'!$C$9,'3. Отсуства'!$C:$C,"&lt;="&amp;'1. Поставки'!$C$10))</f>
        <v/>
      </c>
      <c r="J13" s="79">
        <f>IF($A13="","",$G13-$H13-$I13)</f>
        <v/>
      </c>
    </row>
    <row r="14" ht="21.75" customHeight="1" s="55">
      <c r="A14" s="75" t="n"/>
      <c r="B14" s="111" t="n"/>
      <c r="C14" s="111" t="n"/>
      <c r="D14" s="78" t="n"/>
      <c r="E14" s="78" t="n"/>
      <c r="F14" s="78" t="n"/>
      <c r="G14" s="79">
        <f>IF($A14="","",ROUND($E14*MAX(0,MIN('1. Поставки'!$C$10,IF($C14="",'1. Поставки'!$C$10,$C14))-MAX('1. Поставки'!$C$9,$B14)+1)/('1. Поставки'!$C$10-'1. Поставки'!$C$9+1),1)+IF(AND($A14&lt;&gt;"",$B14&lt;='1. Поставки'!$C$9),$F14,0))</f>
        <v/>
      </c>
      <c r="H14" s="79">
        <f>IF($A14="","",SUMIFS('3. Отсуства'!$E:$E,'3. Отсуства'!$A:$A,$A14,'3. Отсуства'!$B:$B,"Годишен одмор",'3. Отсуства'!$F:$F,"Одобрено",'3. Отсуства'!$C:$C,"&gt;="&amp;'1. Поставки'!$C$9,'3. Отсуства'!$C:$C,"&lt;="&amp;'1. Поставки'!$C$10))</f>
        <v/>
      </c>
      <c r="I14" s="79">
        <f>IF($A14="","",SUMIFS('3. Отсуства'!$E:$E,'3. Отсуства'!$A:$A,$A14,'3. Отсуства'!$B:$B,"Годишен одмор",'3. Отсуства'!$F:$F,"Во исчекување",'3. Отсуства'!$C:$C,"&gt;="&amp;'1. Поставки'!$C$9,'3. Отсуства'!$C:$C,"&lt;="&amp;'1. Поставки'!$C$10))</f>
        <v/>
      </c>
      <c r="J14" s="79">
        <f>IF($A14="","",$G14-$H14-$I14)</f>
        <v/>
      </c>
    </row>
    <row r="15" ht="21.75" customHeight="1" s="55">
      <c r="A15" s="75" t="n"/>
      <c r="B15" s="111" t="n"/>
      <c r="C15" s="111" t="n"/>
      <c r="D15" s="78" t="n"/>
      <c r="E15" s="78" t="n"/>
      <c r="F15" s="78" t="n"/>
      <c r="G15" s="79">
        <f>IF($A15="","",ROUND($E15*MAX(0,MIN('1. Поставки'!$C$10,IF($C15="",'1. Поставки'!$C$10,$C15))-MAX('1. Поставки'!$C$9,$B15)+1)/('1. Поставки'!$C$10-'1. Поставки'!$C$9+1),1)+IF(AND($A15&lt;&gt;"",$B15&lt;='1. Поставки'!$C$9),$F15,0))</f>
        <v/>
      </c>
      <c r="H15" s="79">
        <f>IF($A15="","",SUMIFS('3. Отсуства'!$E:$E,'3. Отсуства'!$A:$A,$A15,'3. Отсуства'!$B:$B,"Годишен одмор",'3. Отсуства'!$F:$F,"Одобрено",'3. Отсуства'!$C:$C,"&gt;="&amp;'1. Поставки'!$C$9,'3. Отсуства'!$C:$C,"&lt;="&amp;'1. Поставки'!$C$10))</f>
        <v/>
      </c>
      <c r="I15" s="79">
        <f>IF($A15="","",SUMIFS('3. Отсуства'!$E:$E,'3. Отсуства'!$A:$A,$A15,'3. Отсуства'!$B:$B,"Годишен одмор",'3. Отсуства'!$F:$F,"Во исчекување",'3. Отсуства'!$C:$C,"&gt;="&amp;'1. Поставки'!$C$9,'3. Отсуства'!$C:$C,"&lt;="&amp;'1. Поставки'!$C$10))</f>
        <v/>
      </c>
      <c r="J15" s="79">
        <f>IF($A15="","",$G15-$H15-$I15)</f>
        <v/>
      </c>
    </row>
    <row r="16" ht="21.75" customHeight="1" s="55">
      <c r="A16" s="75" t="n"/>
      <c r="B16" s="111" t="n"/>
      <c r="C16" s="111" t="n"/>
      <c r="D16" s="78" t="n"/>
      <c r="E16" s="78" t="n"/>
      <c r="F16" s="78" t="n"/>
      <c r="G16" s="79">
        <f>IF($A16="","",ROUND($E16*MAX(0,MIN('1. Поставки'!$C$10,IF($C16="",'1. Поставки'!$C$10,$C16))-MAX('1. Поставки'!$C$9,$B16)+1)/('1. Поставки'!$C$10-'1. Поставки'!$C$9+1),1)+IF(AND($A16&lt;&gt;"",$B16&lt;='1. Поставки'!$C$9),$F16,0))</f>
        <v/>
      </c>
      <c r="H16" s="79">
        <f>IF($A16="","",SUMIFS('3. Отсуства'!$E:$E,'3. Отсуства'!$A:$A,$A16,'3. Отсуства'!$B:$B,"Годишен одмор",'3. Отсуства'!$F:$F,"Одобрено",'3. Отсуства'!$C:$C,"&gt;="&amp;'1. Поставки'!$C$9,'3. Отсуства'!$C:$C,"&lt;="&amp;'1. Поставки'!$C$10))</f>
        <v/>
      </c>
      <c r="I16" s="79">
        <f>IF($A16="","",SUMIFS('3. Отсуства'!$E:$E,'3. Отсуства'!$A:$A,$A16,'3. Отсуства'!$B:$B,"Годишен одмор",'3. Отсуства'!$F:$F,"Во исчекување",'3. Отсуства'!$C:$C,"&gt;="&amp;'1. Поставки'!$C$9,'3. Отсуства'!$C:$C,"&lt;="&amp;'1. Поставки'!$C$10))</f>
        <v/>
      </c>
      <c r="J16" s="79">
        <f>IF($A16="","",$G16-$H16-$I16)</f>
        <v/>
      </c>
    </row>
    <row r="17" ht="21.75" customHeight="1" s="55">
      <c r="A17" s="75" t="n"/>
      <c r="B17" s="111" t="n"/>
      <c r="C17" s="111" t="n"/>
      <c r="D17" s="78" t="n"/>
      <c r="E17" s="78" t="n"/>
      <c r="F17" s="78" t="n"/>
      <c r="G17" s="79">
        <f>IF($A17="","",ROUND($E17*MAX(0,MIN('1. Поставки'!$C$10,IF($C17="",'1. Поставки'!$C$10,$C17))-MAX('1. Поставки'!$C$9,$B17)+1)/('1. Поставки'!$C$10-'1. Поставки'!$C$9+1),1)+IF(AND($A17&lt;&gt;"",$B17&lt;='1. Поставки'!$C$9),$F17,0))</f>
        <v/>
      </c>
      <c r="H17" s="79">
        <f>IF($A17="","",SUMIFS('3. Отсуства'!$E:$E,'3. Отсуства'!$A:$A,$A17,'3. Отсуства'!$B:$B,"Годишен одмор",'3. Отсуства'!$F:$F,"Одобрено",'3. Отсуства'!$C:$C,"&gt;="&amp;'1. Поставки'!$C$9,'3. Отсуства'!$C:$C,"&lt;="&amp;'1. Поставки'!$C$10))</f>
        <v/>
      </c>
      <c r="I17" s="79">
        <f>IF($A17="","",SUMIFS('3. Отсуства'!$E:$E,'3. Отсуства'!$A:$A,$A17,'3. Отсуства'!$B:$B,"Годишен одмор",'3. Отсуства'!$F:$F,"Во исчекување",'3. Отсуства'!$C:$C,"&gt;="&amp;'1. Поставки'!$C$9,'3. Отсуства'!$C:$C,"&lt;="&amp;'1. Поставки'!$C$10))</f>
        <v/>
      </c>
      <c r="J17" s="79">
        <f>IF($A17="","",$G17-$H17-$I17)</f>
        <v/>
      </c>
    </row>
    <row r="18" ht="21.75" customHeight="1" s="55">
      <c r="A18" s="75" t="n"/>
      <c r="B18" s="111" t="n"/>
      <c r="C18" s="111" t="n"/>
      <c r="D18" s="78" t="n"/>
      <c r="E18" s="78" t="n"/>
      <c r="F18" s="78" t="n"/>
      <c r="G18" s="79">
        <f>IF($A18="","",ROUND($E18*MAX(0,MIN('1. Поставки'!$C$10,IF($C18="",'1. Поставки'!$C$10,$C18))-MAX('1. Поставки'!$C$9,$B18)+1)/('1. Поставки'!$C$10-'1. Поставки'!$C$9+1),1)+IF(AND($A18&lt;&gt;"",$B18&lt;='1. Поставки'!$C$9),$F18,0))</f>
        <v/>
      </c>
      <c r="H18" s="79">
        <f>IF($A18="","",SUMIFS('3. Отсуства'!$E:$E,'3. Отсуства'!$A:$A,$A18,'3. Отсуства'!$B:$B,"Годишен одмор",'3. Отсуства'!$F:$F,"Одобрено",'3. Отсуства'!$C:$C,"&gt;="&amp;'1. Поставки'!$C$9,'3. Отсуства'!$C:$C,"&lt;="&amp;'1. Поставки'!$C$10))</f>
        <v/>
      </c>
      <c r="I18" s="79">
        <f>IF($A18="","",SUMIFS('3. Отсуства'!$E:$E,'3. Отсуства'!$A:$A,$A18,'3. Отсуства'!$B:$B,"Годишен одмор",'3. Отсуства'!$F:$F,"Во исчекување",'3. Отсуства'!$C:$C,"&gt;="&amp;'1. Поставки'!$C$9,'3. Отсуства'!$C:$C,"&lt;="&amp;'1. Поставки'!$C$10))</f>
        <v/>
      </c>
      <c r="J18" s="79">
        <f>IF($A18="","",$G18-$H18-$I18)</f>
        <v/>
      </c>
    </row>
    <row r="19" ht="21.75" customHeight="1" s="55">
      <c r="A19" s="75" t="n"/>
      <c r="B19" s="111" t="n"/>
      <c r="C19" s="111" t="n"/>
      <c r="D19" s="78" t="n"/>
      <c r="E19" s="78" t="n"/>
      <c r="F19" s="78" t="n"/>
      <c r="G19" s="79">
        <f>IF($A19="","",ROUND($E19*MAX(0,MIN('1. Поставки'!$C$10,IF($C19="",'1. Поставки'!$C$10,$C19))-MAX('1. Поставки'!$C$9,$B19)+1)/('1. Поставки'!$C$10-'1. Поставки'!$C$9+1),1)+IF(AND($A19&lt;&gt;"",$B19&lt;='1. Поставки'!$C$9),$F19,0))</f>
        <v/>
      </c>
      <c r="H19" s="79">
        <f>IF($A19="","",SUMIFS('3. Отсуства'!$E:$E,'3. Отсуства'!$A:$A,$A19,'3. Отсуства'!$B:$B,"Годишен одмор",'3. Отсуства'!$F:$F,"Одобрено",'3. Отсуства'!$C:$C,"&gt;="&amp;'1. Поставки'!$C$9,'3. Отсуства'!$C:$C,"&lt;="&amp;'1. Поставки'!$C$10))</f>
        <v/>
      </c>
      <c r="I19" s="79">
        <f>IF($A19="","",SUMIFS('3. Отсуства'!$E:$E,'3. Отсуства'!$A:$A,$A19,'3. Отсуства'!$B:$B,"Годишен одмор",'3. Отсуства'!$F:$F,"Во исчекување",'3. Отсуства'!$C:$C,"&gt;="&amp;'1. Поставки'!$C$9,'3. Отсуства'!$C:$C,"&lt;="&amp;'1. Поставки'!$C$10))</f>
        <v/>
      </c>
      <c r="J19" s="79">
        <f>IF($A19="","",$G19-$H19-$I19)</f>
        <v/>
      </c>
    </row>
    <row r="20" ht="21.75" customHeight="1" s="55">
      <c r="A20" s="75" t="n"/>
      <c r="B20" s="111" t="n"/>
      <c r="C20" s="111" t="n"/>
      <c r="D20" s="78" t="n"/>
      <c r="E20" s="78" t="n"/>
      <c r="F20" s="78" t="n"/>
      <c r="G20" s="79">
        <f>IF($A20="","",ROUND($E20*MAX(0,MIN('1. Поставки'!$C$10,IF($C20="",'1. Поставки'!$C$10,$C20))-MAX('1. Поставки'!$C$9,$B20)+1)/('1. Поставки'!$C$10-'1. Поставки'!$C$9+1),1)+IF(AND($A20&lt;&gt;"",$B20&lt;='1. Поставки'!$C$9),$F20,0))</f>
        <v/>
      </c>
      <c r="H20" s="79">
        <f>IF($A20="","",SUMIFS('3. Отсуства'!$E:$E,'3. Отсуства'!$A:$A,$A20,'3. Отсуства'!$B:$B,"Годишен одмор",'3. Отсуства'!$F:$F,"Одобрено",'3. Отсуства'!$C:$C,"&gt;="&amp;'1. Поставки'!$C$9,'3. Отсуства'!$C:$C,"&lt;="&amp;'1. Поставки'!$C$10))</f>
        <v/>
      </c>
      <c r="I20" s="79">
        <f>IF($A20="","",SUMIFS('3. Отсуства'!$E:$E,'3. Отсуства'!$A:$A,$A20,'3. Отсуства'!$B:$B,"Годишен одмор",'3. Отсуства'!$F:$F,"Во исчекување",'3. Отсуства'!$C:$C,"&gt;="&amp;'1. Поставки'!$C$9,'3. Отсуства'!$C:$C,"&lt;="&amp;'1. Поставки'!$C$10))</f>
        <v/>
      </c>
      <c r="J20" s="79">
        <f>IF($A20="","",$G20-$H20-$I20)</f>
        <v/>
      </c>
    </row>
    <row r="21" ht="21.75" customHeight="1" s="55">
      <c r="A21" s="75" t="n"/>
      <c r="B21" s="111" t="n"/>
      <c r="C21" s="111" t="n"/>
      <c r="D21" s="78" t="n"/>
      <c r="E21" s="78" t="n"/>
      <c r="F21" s="78" t="n"/>
      <c r="G21" s="79">
        <f>IF($A21="","",ROUND($E21*MAX(0,MIN('1. Поставки'!$C$10,IF($C21="",'1. Поставки'!$C$10,$C21))-MAX('1. Поставки'!$C$9,$B21)+1)/('1. Поставки'!$C$10-'1. Поставки'!$C$9+1),1)+IF(AND($A21&lt;&gt;"",$B21&lt;='1. Поставки'!$C$9),$F21,0))</f>
        <v/>
      </c>
      <c r="H21" s="79">
        <f>IF($A21="","",SUMIFS('3. Отсуства'!$E:$E,'3. Отсуства'!$A:$A,$A21,'3. Отсуства'!$B:$B,"Годишен одмор",'3. Отсуства'!$F:$F,"Одобрено",'3. Отсуства'!$C:$C,"&gt;="&amp;'1. Поставки'!$C$9,'3. Отсуства'!$C:$C,"&lt;="&amp;'1. Поставки'!$C$10))</f>
        <v/>
      </c>
      <c r="I21" s="79">
        <f>IF($A21="","",SUMIFS('3. Отсуства'!$E:$E,'3. Отсуства'!$A:$A,$A21,'3. Отсуства'!$B:$B,"Годишен одмор",'3. Отсуства'!$F:$F,"Во исчекување",'3. Отсуства'!$C:$C,"&gt;="&amp;'1. Поставки'!$C$9,'3. Отсуства'!$C:$C,"&lt;="&amp;'1. Поставки'!$C$10))</f>
        <v/>
      </c>
      <c r="J21" s="79">
        <f>IF($A21="","",$G21-$H21-$I21)</f>
        <v/>
      </c>
    </row>
    <row r="22" ht="21.75" customHeight="1" s="55">
      <c r="A22" s="75" t="n"/>
      <c r="B22" s="111" t="n"/>
      <c r="C22" s="111" t="n"/>
      <c r="D22" s="78" t="n"/>
      <c r="E22" s="78" t="n"/>
      <c r="F22" s="78" t="n"/>
      <c r="G22" s="79">
        <f>IF($A22="","",ROUND($E22*MAX(0,MIN('1. Поставки'!$C$10,IF($C22="",'1. Поставки'!$C$10,$C22))-MAX('1. Поставки'!$C$9,$B22)+1)/('1. Поставки'!$C$10-'1. Поставки'!$C$9+1),1)+IF(AND($A22&lt;&gt;"",$B22&lt;='1. Поставки'!$C$9),$F22,0))</f>
        <v/>
      </c>
      <c r="H22" s="79">
        <f>IF($A22="","",SUMIFS('3. Отсуства'!$E:$E,'3. Отсуства'!$A:$A,$A22,'3. Отсуства'!$B:$B,"Годишен одмор",'3. Отсуства'!$F:$F,"Одобрено",'3. Отсуства'!$C:$C,"&gt;="&amp;'1. Поставки'!$C$9,'3. Отсуства'!$C:$C,"&lt;="&amp;'1. Поставки'!$C$10))</f>
        <v/>
      </c>
      <c r="I22" s="79">
        <f>IF($A22="","",SUMIFS('3. Отсуства'!$E:$E,'3. Отсуства'!$A:$A,$A22,'3. Отсуства'!$B:$B,"Годишен одмор",'3. Отсуства'!$F:$F,"Во исчекување",'3. Отсуства'!$C:$C,"&gt;="&amp;'1. Поставки'!$C$9,'3. Отсуства'!$C:$C,"&lt;="&amp;'1. Поставки'!$C$10))</f>
        <v/>
      </c>
      <c r="J22" s="79">
        <f>IF($A22="","",$G22-$H22-$I22)</f>
        <v/>
      </c>
    </row>
    <row r="23" ht="21.75" customHeight="1" s="55">
      <c r="A23" s="75" t="n"/>
      <c r="B23" s="111" t="n"/>
      <c r="C23" s="111" t="n"/>
      <c r="D23" s="78" t="n"/>
      <c r="E23" s="78" t="n"/>
      <c r="F23" s="78" t="n"/>
      <c r="G23" s="79">
        <f>IF($A23="","",ROUND($E23*MAX(0,MIN('1. Поставки'!$C$10,IF($C23="",'1. Поставки'!$C$10,$C23))-MAX('1. Поставки'!$C$9,$B23)+1)/('1. Поставки'!$C$10-'1. Поставки'!$C$9+1),1)+IF(AND($A23&lt;&gt;"",$B23&lt;='1. Поставки'!$C$9),$F23,0))</f>
        <v/>
      </c>
      <c r="H23" s="79">
        <f>IF($A23="","",SUMIFS('3. Отсуства'!$E:$E,'3. Отсуства'!$A:$A,$A23,'3. Отсуства'!$B:$B,"Годишен одмор",'3. Отсуства'!$F:$F,"Одобрено",'3. Отсуства'!$C:$C,"&gt;="&amp;'1. Поставки'!$C$9,'3. Отсуства'!$C:$C,"&lt;="&amp;'1. Поставки'!$C$10))</f>
        <v/>
      </c>
      <c r="I23" s="79">
        <f>IF($A23="","",SUMIFS('3. Отсуства'!$E:$E,'3. Отсуства'!$A:$A,$A23,'3. Отсуства'!$B:$B,"Годишен одмор",'3. Отсуства'!$F:$F,"Во исчекување",'3. Отсуства'!$C:$C,"&gt;="&amp;'1. Поставки'!$C$9,'3. Отсуства'!$C:$C,"&lt;="&amp;'1. Поставки'!$C$10))</f>
        <v/>
      </c>
      <c r="J23" s="79">
        <f>IF($A23="","",$G23-$H23-$I23)</f>
        <v/>
      </c>
    </row>
    <row r="24" ht="21.75" customHeight="1" s="55">
      <c r="A24" s="75" t="n"/>
      <c r="B24" s="111" t="n"/>
      <c r="C24" s="111" t="n"/>
      <c r="D24" s="78" t="n"/>
      <c r="E24" s="78" t="n"/>
      <c r="F24" s="78" t="n"/>
      <c r="G24" s="79">
        <f>IF($A24="","",ROUND($E24*MAX(0,MIN('1. Поставки'!$C$10,IF($C24="",'1. Поставки'!$C$10,$C24))-MAX('1. Поставки'!$C$9,$B24)+1)/('1. Поставки'!$C$10-'1. Поставки'!$C$9+1),1)+IF(AND($A24&lt;&gt;"",$B24&lt;='1. Поставки'!$C$9),$F24,0))</f>
        <v/>
      </c>
      <c r="H24" s="79">
        <f>IF($A24="","",SUMIFS('3. Отсуства'!$E:$E,'3. Отсуства'!$A:$A,$A24,'3. Отсуства'!$B:$B,"Годишен одмор",'3. Отсуства'!$F:$F,"Одобрено",'3. Отсуства'!$C:$C,"&gt;="&amp;'1. Поставки'!$C$9,'3. Отсуства'!$C:$C,"&lt;="&amp;'1. Поставки'!$C$10))</f>
        <v/>
      </c>
      <c r="I24" s="79">
        <f>IF($A24="","",SUMIFS('3. Отсуства'!$E:$E,'3. Отсуства'!$A:$A,$A24,'3. Отсуства'!$B:$B,"Годишен одмор",'3. Отсуства'!$F:$F,"Во исчекување",'3. Отсуства'!$C:$C,"&gt;="&amp;'1. Поставки'!$C$9,'3. Отсуства'!$C:$C,"&lt;="&amp;'1. Поставки'!$C$10))</f>
        <v/>
      </c>
      <c r="J24" s="79">
        <f>IF($A24="","",$G24-$H24-$I24)</f>
        <v/>
      </c>
    </row>
    <row r="25" ht="21.75" customHeight="1" s="55">
      <c r="A25" s="75" t="n"/>
      <c r="B25" s="111" t="n"/>
      <c r="C25" s="111" t="n"/>
      <c r="D25" s="78" t="n"/>
      <c r="E25" s="78" t="n"/>
      <c r="F25" s="78" t="n"/>
      <c r="G25" s="79">
        <f>IF($A25="","",ROUND($E25*MAX(0,MIN('1. Поставки'!$C$10,IF($C25="",'1. Поставки'!$C$10,$C25))-MAX('1. Поставки'!$C$9,$B25)+1)/('1. Поставки'!$C$10-'1. Поставки'!$C$9+1),1)+IF(AND($A25&lt;&gt;"",$B25&lt;='1. Поставки'!$C$9),$F25,0))</f>
        <v/>
      </c>
      <c r="H25" s="79">
        <f>IF($A25="","",SUMIFS('3. Отсуства'!$E:$E,'3. Отсуства'!$A:$A,$A25,'3. Отсуства'!$B:$B,"Годишен одмор",'3. Отсуства'!$F:$F,"Одобрено",'3. Отсуства'!$C:$C,"&gt;="&amp;'1. Поставки'!$C$9,'3. Отсуства'!$C:$C,"&lt;="&amp;'1. Поставки'!$C$10))</f>
        <v/>
      </c>
      <c r="I25" s="79">
        <f>IF($A25="","",SUMIFS('3. Отсуства'!$E:$E,'3. Отсуства'!$A:$A,$A25,'3. Отсуства'!$B:$B,"Годишен одмор",'3. Отсуства'!$F:$F,"Во исчекување",'3. Отсуства'!$C:$C,"&gt;="&amp;'1. Поставки'!$C$9,'3. Отсуства'!$C:$C,"&lt;="&amp;'1. Поставки'!$C$10))</f>
        <v/>
      </c>
      <c r="J25" s="79">
        <f>IF($A25="","",$G25-$H25-$I25)</f>
        <v/>
      </c>
    </row>
    <row r="26" ht="21.75" customHeight="1" s="55">
      <c r="A26" s="75" t="n"/>
      <c r="B26" s="111" t="n"/>
      <c r="C26" s="111" t="n"/>
      <c r="D26" s="78" t="n"/>
      <c r="E26" s="78" t="n"/>
      <c r="F26" s="78" t="n"/>
      <c r="G26" s="79">
        <f>IF($A26="","",ROUND($E26*MAX(0,MIN('1. Поставки'!$C$10,IF($C26="",'1. Поставки'!$C$10,$C26))-MAX('1. Поставки'!$C$9,$B26)+1)/('1. Поставки'!$C$10-'1. Поставки'!$C$9+1),1)+IF(AND($A26&lt;&gt;"",$B26&lt;='1. Поставки'!$C$9),$F26,0))</f>
        <v/>
      </c>
      <c r="H26" s="79">
        <f>IF($A26="","",SUMIFS('3. Отсуства'!$E:$E,'3. Отсуства'!$A:$A,$A26,'3. Отсуства'!$B:$B,"Годишен одмор",'3. Отсуства'!$F:$F,"Одобрено",'3. Отсуства'!$C:$C,"&gt;="&amp;'1. Поставки'!$C$9,'3. Отсуства'!$C:$C,"&lt;="&amp;'1. Поставки'!$C$10))</f>
        <v/>
      </c>
      <c r="I26" s="79">
        <f>IF($A26="","",SUMIFS('3. Отсуства'!$E:$E,'3. Отсуства'!$A:$A,$A26,'3. Отсуства'!$B:$B,"Годишен одмор",'3. Отсуства'!$F:$F,"Во исчекување",'3. Отсуства'!$C:$C,"&gt;="&amp;'1. Поставки'!$C$9,'3. Отсуства'!$C:$C,"&lt;="&amp;'1. Поставки'!$C$10))</f>
        <v/>
      </c>
      <c r="J26" s="79">
        <f>IF($A26="","",$G26-$H26-$I26)</f>
        <v/>
      </c>
    </row>
    <row r="27" ht="21.75" customHeight="1" s="55">
      <c r="A27" s="75" t="n"/>
      <c r="B27" s="111" t="n"/>
      <c r="C27" s="111" t="n"/>
      <c r="D27" s="78" t="n"/>
      <c r="E27" s="78" t="n"/>
      <c r="F27" s="78" t="n"/>
      <c r="G27" s="79">
        <f>IF($A27="","",ROUND($E27*MAX(0,MIN('1. Поставки'!$C$10,IF($C27="",'1. Поставки'!$C$10,$C27))-MAX('1. Поставки'!$C$9,$B27)+1)/('1. Поставки'!$C$10-'1. Поставки'!$C$9+1),1)+IF(AND($A27&lt;&gt;"",$B27&lt;='1. Поставки'!$C$9),$F27,0))</f>
        <v/>
      </c>
      <c r="H27" s="79">
        <f>IF($A27="","",SUMIFS('3. Отсуства'!$E:$E,'3. Отсуства'!$A:$A,$A27,'3. Отсуства'!$B:$B,"Годишен одмор",'3. Отсуства'!$F:$F,"Одобрено",'3. Отсуства'!$C:$C,"&gt;="&amp;'1. Поставки'!$C$9,'3. Отсуства'!$C:$C,"&lt;="&amp;'1. Поставки'!$C$10))</f>
        <v/>
      </c>
      <c r="I27" s="79">
        <f>IF($A27="","",SUMIFS('3. Отсуства'!$E:$E,'3. Отсуства'!$A:$A,$A27,'3. Отсуства'!$B:$B,"Годишен одмор",'3. Отсуства'!$F:$F,"Во исчекување",'3. Отсуства'!$C:$C,"&gt;="&amp;'1. Поставки'!$C$9,'3. Отсуства'!$C:$C,"&lt;="&amp;'1. Поставки'!$C$10))</f>
        <v/>
      </c>
      <c r="J27" s="79">
        <f>IF($A27="","",$G27-$H27-$I27)</f>
        <v/>
      </c>
    </row>
    <row r="28" ht="21.75" customHeight="1" s="55">
      <c r="A28" s="75" t="n"/>
      <c r="B28" s="111" t="n"/>
      <c r="C28" s="111" t="n"/>
      <c r="D28" s="78" t="n"/>
      <c r="E28" s="78" t="n"/>
      <c r="F28" s="78" t="n"/>
      <c r="G28" s="79">
        <f>IF($A28="","",ROUND($E28*MAX(0,MIN('1. Поставки'!$C$10,IF($C28="",'1. Поставки'!$C$10,$C28))-MAX('1. Поставки'!$C$9,$B28)+1)/('1. Поставки'!$C$10-'1. Поставки'!$C$9+1),1)+IF(AND($A28&lt;&gt;"",$B28&lt;='1. Поставки'!$C$9),$F28,0))</f>
        <v/>
      </c>
      <c r="H28" s="79">
        <f>IF($A28="","",SUMIFS('3. Отсуства'!$E:$E,'3. Отсуства'!$A:$A,$A28,'3. Отсуства'!$B:$B,"Годишен одмор",'3. Отсуства'!$F:$F,"Одобрено",'3. Отсуства'!$C:$C,"&gt;="&amp;'1. Поставки'!$C$9,'3. Отсуства'!$C:$C,"&lt;="&amp;'1. Поставки'!$C$10))</f>
        <v/>
      </c>
      <c r="I28" s="79">
        <f>IF($A28="","",SUMIFS('3. Отсуства'!$E:$E,'3. Отсуства'!$A:$A,$A28,'3. Отсуства'!$B:$B,"Годишен одмор",'3. Отсуства'!$F:$F,"Во исчекување",'3. Отсуства'!$C:$C,"&gt;="&amp;'1. Поставки'!$C$9,'3. Отсуства'!$C:$C,"&lt;="&amp;'1. Поставки'!$C$10))</f>
        <v/>
      </c>
      <c r="J28" s="79">
        <f>IF($A28="","",$G28-$H28-$I28)</f>
        <v/>
      </c>
    </row>
    <row r="29" ht="21.75" customHeight="1" s="55">
      <c r="A29" s="75" t="n"/>
      <c r="B29" s="111" t="n"/>
      <c r="C29" s="111" t="n"/>
      <c r="D29" s="78" t="n"/>
      <c r="E29" s="78" t="n"/>
      <c r="F29" s="78" t="n"/>
      <c r="G29" s="79">
        <f>IF($A29="","",ROUND($E29*MAX(0,MIN('1. Поставки'!$C$10,IF($C29="",'1. Поставки'!$C$10,$C29))-MAX('1. Поставки'!$C$9,$B29)+1)/('1. Поставки'!$C$10-'1. Поставки'!$C$9+1),1)+IF(AND($A29&lt;&gt;"",$B29&lt;='1. Поставки'!$C$9),$F29,0))</f>
        <v/>
      </c>
      <c r="H29" s="79">
        <f>IF($A29="","",SUMIFS('3. Отсуства'!$E:$E,'3. Отсуства'!$A:$A,$A29,'3. Отсуства'!$B:$B,"Годишен одмор",'3. Отсуства'!$F:$F,"Одобрено",'3. Отсуства'!$C:$C,"&gt;="&amp;'1. Поставки'!$C$9,'3. Отсуства'!$C:$C,"&lt;="&amp;'1. Поставки'!$C$10))</f>
        <v/>
      </c>
      <c r="I29" s="79">
        <f>IF($A29="","",SUMIFS('3. Отсуства'!$E:$E,'3. Отсуства'!$A:$A,$A29,'3. Отсуства'!$B:$B,"Годишен одмор",'3. Отсуства'!$F:$F,"Во исчекување",'3. Отсуства'!$C:$C,"&gt;="&amp;'1. Поставки'!$C$9,'3. Отсуства'!$C:$C,"&lt;="&amp;'1. Поставки'!$C$10))</f>
        <v/>
      </c>
      <c r="J29" s="79">
        <f>IF($A29="","",$G29-$H29-$I29)</f>
        <v/>
      </c>
    </row>
    <row r="30" ht="21.75" customHeight="1" s="55">
      <c r="A30" s="75" t="n"/>
      <c r="B30" s="111" t="n"/>
      <c r="C30" s="111" t="n"/>
      <c r="D30" s="78" t="n"/>
      <c r="E30" s="78" t="n"/>
      <c r="F30" s="78" t="n"/>
      <c r="G30" s="79">
        <f>IF($A30="","",ROUND($E30*MAX(0,MIN('1. Поставки'!$C$10,IF($C30="",'1. Поставки'!$C$10,$C30))-MAX('1. Поставки'!$C$9,$B30)+1)/('1. Поставки'!$C$10-'1. Поставки'!$C$9+1),1)+IF(AND($A30&lt;&gt;"",$B30&lt;='1. Поставки'!$C$9),$F30,0))</f>
        <v/>
      </c>
      <c r="H30" s="79">
        <f>IF($A30="","",SUMIFS('3. Отсуства'!$E:$E,'3. Отсуства'!$A:$A,$A30,'3. Отсуства'!$B:$B,"Годишен одмор",'3. Отсуства'!$F:$F,"Одобрено",'3. Отсуства'!$C:$C,"&gt;="&amp;'1. Поставки'!$C$9,'3. Отсуства'!$C:$C,"&lt;="&amp;'1. Поставки'!$C$10))</f>
        <v/>
      </c>
      <c r="I30" s="79">
        <f>IF($A30="","",SUMIFS('3. Отсуства'!$E:$E,'3. Отсуства'!$A:$A,$A30,'3. Отсуства'!$B:$B,"Годишен одмор",'3. Отсуства'!$F:$F,"Во исчекување",'3. Отсуства'!$C:$C,"&gt;="&amp;'1. Поставки'!$C$9,'3. Отсуства'!$C:$C,"&lt;="&amp;'1. Поставки'!$C$10))</f>
        <v/>
      </c>
      <c r="J30" s="79">
        <f>IF($A30="","",$G30-$H30-$I30)</f>
        <v/>
      </c>
    </row>
    <row r="31" ht="21.75" customHeight="1" s="55">
      <c r="A31" s="75" t="n"/>
      <c r="B31" s="111" t="n"/>
      <c r="C31" s="111" t="n"/>
      <c r="D31" s="78" t="n"/>
      <c r="E31" s="78" t="n"/>
      <c r="F31" s="78" t="n"/>
      <c r="G31" s="79">
        <f>IF($A31="","",ROUND($E31*MAX(0,MIN('1. Поставки'!$C$10,IF($C31="",'1. Поставки'!$C$10,$C31))-MAX('1. Поставки'!$C$9,$B31)+1)/('1. Поставки'!$C$10-'1. Поставки'!$C$9+1),1)+IF(AND($A31&lt;&gt;"",$B31&lt;='1. Поставки'!$C$9),$F31,0))</f>
        <v/>
      </c>
      <c r="H31" s="79">
        <f>IF($A31="","",SUMIFS('3. Отсуства'!$E:$E,'3. Отсуства'!$A:$A,$A31,'3. Отсуства'!$B:$B,"Годишен одмор",'3. Отсуства'!$F:$F,"Одобрено",'3. Отсуства'!$C:$C,"&gt;="&amp;'1. Поставки'!$C$9,'3. Отсуства'!$C:$C,"&lt;="&amp;'1. Поставки'!$C$10))</f>
        <v/>
      </c>
      <c r="I31" s="79">
        <f>IF($A31="","",SUMIFS('3. Отсуства'!$E:$E,'3. Отсуства'!$A:$A,$A31,'3. Отсуства'!$B:$B,"Годишен одмор",'3. Отсуства'!$F:$F,"Во исчекување",'3. Отсуства'!$C:$C,"&gt;="&amp;'1. Поставки'!$C$9,'3. Отсуства'!$C:$C,"&lt;="&amp;'1. Поставки'!$C$10))</f>
        <v/>
      </c>
      <c r="J31" s="79">
        <f>IF($A31="","",$G31-$H31-$I31)</f>
        <v/>
      </c>
    </row>
    <row r="32" ht="21.75" customHeight="1" s="55">
      <c r="A32" s="75" t="n"/>
      <c r="B32" s="111" t="n"/>
      <c r="C32" s="111" t="n"/>
      <c r="D32" s="78" t="n"/>
      <c r="E32" s="78" t="n"/>
      <c r="F32" s="78" t="n"/>
      <c r="G32" s="79">
        <f>IF($A32="","",ROUND($E32*MAX(0,MIN('1. Поставки'!$C$10,IF($C32="",'1. Поставки'!$C$10,$C32))-MAX('1. Поставки'!$C$9,$B32)+1)/('1. Поставки'!$C$10-'1. Поставки'!$C$9+1),1)+IF(AND($A32&lt;&gt;"",$B32&lt;='1. Поставки'!$C$9),$F32,0))</f>
        <v/>
      </c>
      <c r="H32" s="79">
        <f>IF($A32="","",SUMIFS('3. Отсуства'!$E:$E,'3. Отсуства'!$A:$A,$A32,'3. Отсуства'!$B:$B,"Годишен одмор",'3. Отсуства'!$F:$F,"Одобрено",'3. Отсуства'!$C:$C,"&gt;="&amp;'1. Поставки'!$C$9,'3. Отсуства'!$C:$C,"&lt;="&amp;'1. Поставки'!$C$10))</f>
        <v/>
      </c>
      <c r="I32" s="79">
        <f>IF($A32="","",SUMIFS('3. Отсуства'!$E:$E,'3. Отсуства'!$A:$A,$A32,'3. Отсуства'!$B:$B,"Годишен одмор",'3. Отсуства'!$F:$F,"Во исчекување",'3. Отсуства'!$C:$C,"&gt;="&amp;'1. Поставки'!$C$9,'3. Отсуства'!$C:$C,"&lt;="&amp;'1. Поставки'!$C$10))</f>
        <v/>
      </c>
      <c r="J32" s="79">
        <f>IF($A32="","",$G32-$H32-$I32)</f>
        <v/>
      </c>
    </row>
    <row r="33" ht="21.75" customHeight="1" s="55">
      <c r="A33" s="75" t="n"/>
      <c r="B33" s="111" t="n"/>
      <c r="C33" s="111" t="n"/>
      <c r="D33" s="78" t="n"/>
      <c r="E33" s="78" t="n"/>
      <c r="F33" s="78" t="n"/>
      <c r="G33" s="79">
        <f>IF($A33="","",ROUND($E33*MAX(0,MIN('1. Поставки'!$C$10,IF($C33="",'1. Поставки'!$C$10,$C33))-MAX('1. Поставки'!$C$9,$B33)+1)/('1. Поставки'!$C$10-'1. Поставки'!$C$9+1),1)+IF(AND($A33&lt;&gt;"",$B33&lt;='1. Поставки'!$C$9),$F33,0))</f>
        <v/>
      </c>
      <c r="H33" s="79">
        <f>IF($A33="","",SUMIFS('3. Отсуства'!$E:$E,'3. Отсуства'!$A:$A,$A33,'3. Отсуства'!$B:$B,"Годишен одмор",'3. Отсуства'!$F:$F,"Одобрено",'3. Отсуства'!$C:$C,"&gt;="&amp;'1. Поставки'!$C$9,'3. Отсуства'!$C:$C,"&lt;="&amp;'1. Поставки'!$C$10))</f>
        <v/>
      </c>
      <c r="I33" s="79">
        <f>IF($A33="","",SUMIFS('3. Отсуства'!$E:$E,'3. Отсуства'!$A:$A,$A33,'3. Отсуства'!$B:$B,"Годишен одмор",'3. Отсуства'!$F:$F,"Во исчекување",'3. Отсуства'!$C:$C,"&gt;="&amp;'1. Поставки'!$C$9,'3. Отсуства'!$C:$C,"&lt;="&amp;'1. Поставки'!$C$10))</f>
        <v/>
      </c>
      <c r="J33" s="79">
        <f>IF($A33="","",$G33-$H33-$I33)</f>
        <v/>
      </c>
    </row>
    <row r="34" ht="21.75" customHeight="1" s="55">
      <c r="A34" s="75" t="n"/>
      <c r="B34" s="111" t="n"/>
      <c r="C34" s="111" t="n"/>
      <c r="D34" s="78" t="n"/>
      <c r="E34" s="78" t="n"/>
      <c r="F34" s="78" t="n"/>
      <c r="G34" s="79">
        <f>IF($A34="","",ROUND($E34*MAX(0,MIN('1. Поставки'!$C$10,IF($C34="",'1. Поставки'!$C$10,$C34))-MAX('1. Поставки'!$C$9,$B34)+1)/('1. Поставки'!$C$10-'1. Поставки'!$C$9+1),1)+IF(AND($A34&lt;&gt;"",$B34&lt;='1. Поставки'!$C$9),$F34,0))</f>
        <v/>
      </c>
      <c r="H34" s="79">
        <f>IF($A34="","",SUMIFS('3. Отсуства'!$E:$E,'3. Отсуства'!$A:$A,$A34,'3. Отсуства'!$B:$B,"Годишен одмор",'3. Отсуства'!$F:$F,"Одобрено",'3. Отсуства'!$C:$C,"&gt;="&amp;'1. Поставки'!$C$9,'3. Отсуства'!$C:$C,"&lt;="&amp;'1. Поставки'!$C$10))</f>
        <v/>
      </c>
      <c r="I34" s="79">
        <f>IF($A34="","",SUMIFS('3. Отсуства'!$E:$E,'3. Отсуства'!$A:$A,$A34,'3. Отсуства'!$B:$B,"Годишен одмор",'3. Отсуства'!$F:$F,"Во исчекување",'3. Отсуства'!$C:$C,"&gt;="&amp;'1. Поставки'!$C$9,'3. Отсуства'!$C:$C,"&lt;="&amp;'1. Поставки'!$C$10))</f>
        <v/>
      </c>
      <c r="J34" s="79">
        <f>IF($A34="","",$G34-$H34-$I34)</f>
        <v/>
      </c>
    </row>
    <row r="35"/>
    <row r="36" ht="15" customHeight="1" s="55">
      <c r="A36" s="80" t="inlineStr">
        <is>
          <t>Целиот тим</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formula1>"1,2,3,4,5,6,7"</formula1>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Отсуства</t>
        </is>
      </c>
    </row>
    <row r="2" ht="15" customHeight="1" s="55">
      <c r="A2" s="64" t="inlineStr">
        <is>
          <t>Еден ред по отсуство. Колоната „Дена“ автоматски ги брои работните дена од понеделник до петок без државните празници.</t>
        </is>
      </c>
    </row>
    <row r="3"/>
    <row r="4" ht="27.75" customHeight="1" s="55">
      <c r="A4" s="74" t="inlineStr">
        <is>
          <t>Вработен</t>
        </is>
      </c>
      <c r="B4" s="74" t="inlineStr">
        <is>
          <t>Вид</t>
        </is>
      </c>
      <c r="C4" s="74" t="inlineStr">
        <is>
          <t>Почетен датум</t>
        </is>
      </c>
      <c r="D4" s="74" t="inlineStr">
        <is>
          <t>Краен датум</t>
        </is>
      </c>
      <c r="E4" s="74" t="inlineStr">
        <is>
          <t>Дена</t>
        </is>
      </c>
      <c r="F4" s="74" t="inlineStr">
        <is>
          <t>Статус</t>
        </is>
      </c>
      <c r="G4" s="74" t="inlineStr">
        <is>
          <t>Белешки</t>
        </is>
      </c>
    </row>
    <row r="5" ht="19.5" customHeight="1" s="55">
      <c r="A5" s="75" t="inlineStr">
        <is>
          <t>Ана Стојановска</t>
        </is>
      </c>
      <c r="B5" s="77" t="inlineStr">
        <is>
          <t>Годишен одмор</t>
        </is>
      </c>
      <c r="C5" s="115" t="n">
        <v>46125</v>
      </c>
      <c r="D5" s="115" t="n">
        <v>46129</v>
      </c>
      <c r="E5" s="79">
        <f>IF(OR($A5="",$C5="",$D5=""),"",IF('1. Поставки'!$C$18="Да",NETWORKDAYS($C5,$D5),NETWORKDAYS($C5,$D5,Praznici)))</f>
        <v/>
      </c>
      <c r="F5" s="77" t="inlineStr">
        <is>
          <t>Одобрено</t>
        </is>
      </c>
      <c r="G5" s="75" t="inlineStr">
        <is>
          <t>Велигденска недела</t>
        </is>
      </c>
    </row>
    <row r="6" ht="19.5" customHeight="1" s="55">
      <c r="A6" s="75" t="inlineStr">
        <is>
          <t>Ана Стојановска</t>
        </is>
      </c>
      <c r="B6" s="77" t="inlineStr">
        <is>
          <t>Годишен одмор</t>
        </is>
      </c>
      <c r="C6" s="115" t="n">
        <v>46230</v>
      </c>
      <c r="D6" s="115" t="n">
        <v>46241</v>
      </c>
      <c r="E6" s="79">
        <f>IF(OR($A6="",$C6="",$D6=""),"",IF('1. Поставки'!$C$18="Да",NETWORKDAYS($C6,$D6),NETWORKDAYS($C6,$D6,Praznici)))</f>
        <v/>
      </c>
      <c r="F6" s="77" t="inlineStr">
        <is>
          <t>Одобрено</t>
        </is>
      </c>
      <c r="G6" s="75" t="inlineStr">
        <is>
          <t>Летен одмор, 2 недели</t>
        </is>
      </c>
    </row>
    <row r="7" ht="19.5" customHeight="1" s="55">
      <c r="A7" s="75" t="inlineStr">
        <is>
          <t>Бојан Николовски</t>
        </is>
      </c>
      <c r="B7" s="77" t="inlineStr">
        <is>
          <t>Боледување</t>
        </is>
      </c>
      <c r="C7" s="115" t="n">
        <v>46090</v>
      </c>
      <c r="D7" s="115" t="n">
        <v>46092</v>
      </c>
      <c r="E7" s="79">
        <f>IF(OR($A7="",$C7="",$D7=""),"",IF('1. Поставки'!$C$18="Да",NETWORKDAYS($C7,$D7),NETWORKDAYS($C7,$D7,Praznici)))</f>
        <v/>
      </c>
      <c r="F7" s="77" t="inlineStr">
        <is>
          <t>Одобрено</t>
        </is>
      </c>
      <c r="G7" s="75" t="inlineStr">
        <is>
          <t>Грип</t>
        </is>
      </c>
    </row>
    <row r="8" ht="19.5" customHeight="1" s="55">
      <c r="A8" s="75" t="inlineStr">
        <is>
          <t>Бојан Николовски</t>
        </is>
      </c>
      <c r="B8" s="77" t="inlineStr">
        <is>
          <t>Годишен одмор</t>
        </is>
      </c>
      <c r="C8" s="115" t="n">
        <v>46209</v>
      </c>
      <c r="D8" s="115" t="n">
        <v>46220</v>
      </c>
      <c r="E8" s="79">
        <f>IF(OR($A8="",$C8="",$D8=""),"",IF('1. Поставки'!$C$18="Да",NETWORKDAYS($C8,$D8),NETWORKDAYS($C8,$D8,Praznici)))</f>
        <v/>
      </c>
      <c r="F8" s="77" t="inlineStr">
        <is>
          <t>Одобрено</t>
        </is>
      </c>
      <c r="G8" s="75" t="inlineStr">
        <is>
          <t>Летен одмор</t>
        </is>
      </c>
    </row>
    <row r="9" ht="19.5" customHeight="1" s="55">
      <c r="A9" s="75" t="inlineStr">
        <is>
          <t>Бојан Николовски</t>
        </is>
      </c>
      <c r="B9" s="77" t="inlineStr">
        <is>
          <t>Неплатено</t>
        </is>
      </c>
      <c r="C9" s="115" t="n">
        <v>46300</v>
      </c>
      <c r="D9" s="115" t="n">
        <v>46304</v>
      </c>
      <c r="E9" s="79">
        <f>IF(OR($A9="",$C9="",$D9=""),"",IF('1. Поставки'!$C$18="Да",NETWORKDAYS($C9,$D9),NETWORKDAYS($C9,$D9,Praznici)))</f>
        <v/>
      </c>
      <c r="F9" s="77" t="inlineStr">
        <is>
          <t>Одобрено</t>
        </is>
      </c>
      <c r="G9" s="75" t="inlineStr">
        <is>
          <t>Неплатена недела</t>
        </is>
      </c>
    </row>
    <row r="10" ht="19.5" customHeight="1" s="55">
      <c r="A10" s="75" t="inlineStr">
        <is>
          <t>Елена Трајковска</t>
        </is>
      </c>
      <c r="B10" s="77" t="inlineStr">
        <is>
          <t>Годишен одмор</t>
        </is>
      </c>
      <c r="C10" s="115" t="n">
        <v>46342</v>
      </c>
      <c r="D10" s="115" t="n">
        <v>46346</v>
      </c>
      <c r="E10" s="79">
        <f>IF(OR($A10="",$C10="",$D10=""),"",IF('1. Поставки'!$C$18="Да",NETWORKDAYS($C10,$D10),NETWORKDAYS($C10,$D10,Praznici)))</f>
        <v/>
      </c>
      <c r="F10" s="77" t="inlineStr">
        <is>
          <t>Во исчекување</t>
        </is>
      </c>
      <c r="G10" s="75" t="inlineStr">
        <is>
          <t>Прв одмор по 6 месеци стаж</t>
        </is>
      </c>
    </row>
    <row r="11" ht="19.5" customHeight="1" s="55">
      <c r="A11" s="75" t="inlineStr">
        <is>
          <t>Дарко Петровски</t>
        </is>
      </c>
      <c r="B11" s="77" t="inlineStr">
        <is>
          <t>Годишен одмор</t>
        </is>
      </c>
      <c r="C11" s="115" t="n">
        <v>46188</v>
      </c>
      <c r="D11" s="115" t="n">
        <v>46192</v>
      </c>
      <c r="E11" s="79">
        <f>IF(OR($A11="",$C11="",$D11=""),"",IF('1. Поставки'!$C$18="Да",NETWORKDAYS($C11,$D11),NETWORKDAYS($C11,$D11,Praznici)))</f>
        <v/>
      </c>
      <c r="F11" s="77" t="inlineStr">
        <is>
          <t>Одобрено</t>
        </is>
      </c>
      <c r="G11" s="75" t="inlineStr">
        <is>
          <t>Недела со децата</t>
        </is>
      </c>
    </row>
    <row r="12" ht="19.5" customHeight="1" s="55">
      <c r="A12" s="75" t="inlineStr">
        <is>
          <t>Марија Ристовска</t>
        </is>
      </c>
      <c r="B12" s="77" t="inlineStr">
        <is>
          <t>Годишен одмор</t>
        </is>
      </c>
      <c r="C12" s="115" t="n">
        <v>46258</v>
      </c>
      <c r="D12" s="115" t="n">
        <v>46269</v>
      </c>
      <c r="E12" s="79">
        <f>IF(OR($A12="",$C12="",$D12=""),"",IF('1. Поставки'!$C$18="Да",NETWORKDAYS($C12,$D12),NETWORKDAYS($C12,$D12,Praznici)))</f>
        <v/>
      </c>
      <c r="F12" s="77" t="inlineStr">
        <is>
          <t>Одобрено</t>
        </is>
      </c>
      <c r="G12" s="75" t="inlineStr">
        <is>
          <t>Летен одмор, последен кај нас</t>
        </is>
      </c>
    </row>
    <row r="13" ht="19.5" customHeight="1" s="55">
      <c r="A13" s="75" t="inlineStr">
        <is>
          <t>Ана Стојановска</t>
        </is>
      </c>
      <c r="B13" s="77" t="inlineStr">
        <is>
          <t>Годишен одмор</t>
        </is>
      </c>
      <c r="C13" s="115" t="n">
        <v>46377</v>
      </c>
      <c r="D13" s="115" t="n">
        <v>46379</v>
      </c>
      <c r="E13" s="79">
        <f>IF(OR($A13="",$C13="",$D13=""),"",IF('1. Поставки'!$C$18="Да",NETWORKDAYS($C13,$D13),NETWORKDAYS($C13,$D13,Praznici)))</f>
        <v/>
      </c>
      <c r="F13" s="77" t="inlineStr">
        <is>
          <t>Во исчекување</t>
        </is>
      </c>
      <c r="G13" s="75" t="inlineStr">
        <is>
          <t>Божиќна молба</t>
        </is>
      </c>
    </row>
    <row r="14" ht="19.5" customHeight="1" s="55">
      <c r="A14" s="75" t="n"/>
      <c r="B14" s="77" t="n"/>
      <c r="C14" s="111" t="n"/>
      <c r="D14" s="111" t="n"/>
      <c r="E14" s="79">
        <f>IF(OR($A14="",$C14="",$D14=""),"",IF('1. Поставки'!$C$18="Да",NETWORKDAYS($C14,$D14),NETWORKDAYS($C14,$D14,Praznici)))</f>
        <v/>
      </c>
      <c r="F14" s="77" t="n"/>
      <c r="G14" s="75" t="n"/>
    </row>
    <row r="15" ht="19.5" customHeight="1" s="55">
      <c r="A15" s="75" t="n"/>
      <c r="B15" s="77" t="n"/>
      <c r="C15" s="111" t="n"/>
      <c r="D15" s="111" t="n"/>
      <c r="E15" s="79">
        <f>IF(OR($A15="",$C15="",$D15=""),"",IF('1. Поставки'!$C$18="Да",NETWORKDAYS($C15,$D15),NETWORKDAYS($C15,$D15,Praznici)))</f>
        <v/>
      </c>
      <c r="F15" s="77" t="n"/>
      <c r="G15" s="75" t="n"/>
    </row>
    <row r="16" ht="19.5" customHeight="1" s="55">
      <c r="A16" s="75" t="n"/>
      <c r="B16" s="77" t="n"/>
      <c r="C16" s="111" t="n"/>
      <c r="D16" s="111" t="n"/>
      <c r="E16" s="79">
        <f>IF(OR($A16="",$C16="",$D16=""),"",IF('1. Поставки'!$C$18="Да",NETWORKDAYS($C16,$D16),NETWORKDAYS($C16,$D16,Praznici)))</f>
        <v/>
      </c>
      <c r="F16" s="77" t="n"/>
      <c r="G16" s="75" t="n"/>
    </row>
    <row r="17" ht="19.5" customHeight="1" s="55">
      <c r="A17" s="75" t="n"/>
      <c r="B17" s="77" t="n"/>
      <c r="C17" s="111" t="n"/>
      <c r="D17" s="111" t="n"/>
      <c r="E17" s="79">
        <f>IF(OR($A17="",$C17="",$D17=""),"",IF('1. Поставки'!$C$18="Да",NETWORKDAYS($C17,$D17),NETWORKDAYS($C17,$D17,Praznici)))</f>
        <v/>
      </c>
      <c r="F17" s="77" t="n"/>
      <c r="G17" s="75" t="n"/>
    </row>
    <row r="18" ht="19.5" customHeight="1" s="55">
      <c r="A18" s="75" t="n"/>
      <c r="B18" s="77" t="n"/>
      <c r="C18" s="111" t="n"/>
      <c r="D18" s="111" t="n"/>
      <c r="E18" s="79">
        <f>IF(OR($A18="",$C18="",$D18=""),"",IF('1. Поставки'!$C$18="Да",NETWORKDAYS($C18,$D18),NETWORKDAYS($C18,$D18,Praznici)))</f>
        <v/>
      </c>
      <c r="F18" s="77" t="n"/>
      <c r="G18" s="75" t="n"/>
    </row>
    <row r="19" ht="19.5" customHeight="1" s="55">
      <c r="A19" s="75" t="n"/>
      <c r="B19" s="77" t="n"/>
      <c r="C19" s="111" t="n"/>
      <c r="D19" s="111" t="n"/>
      <c r="E19" s="79">
        <f>IF(OR($A19="",$C19="",$D19=""),"",IF('1. Поставки'!$C$18="Да",NETWORKDAYS($C19,$D19),NETWORKDAYS($C19,$D19,Praznici)))</f>
        <v/>
      </c>
      <c r="F19" s="77" t="n"/>
      <c r="G19" s="75" t="n"/>
    </row>
    <row r="20" ht="19.5" customHeight="1" s="55">
      <c r="A20" s="75" t="n"/>
      <c r="B20" s="77" t="n"/>
      <c r="C20" s="111" t="n"/>
      <c r="D20" s="111" t="n"/>
      <c r="E20" s="79">
        <f>IF(OR($A20="",$C20="",$D20=""),"",IF('1. Поставки'!$C$18="Да",NETWORKDAYS($C20,$D20),NETWORKDAYS($C20,$D20,Praznici)))</f>
        <v/>
      </c>
      <c r="F20" s="77" t="n"/>
      <c r="G20" s="75" t="n"/>
    </row>
    <row r="21" ht="19.5" customHeight="1" s="55">
      <c r="A21" s="75" t="n"/>
      <c r="B21" s="77" t="n"/>
      <c r="C21" s="111" t="n"/>
      <c r="D21" s="111" t="n"/>
      <c r="E21" s="79">
        <f>IF(OR($A21="",$C21="",$D21=""),"",IF('1. Поставки'!$C$18="Да",NETWORKDAYS($C21,$D21),NETWORKDAYS($C21,$D21,Praznici)))</f>
        <v/>
      </c>
      <c r="F21" s="77" t="n"/>
      <c r="G21" s="75" t="n"/>
    </row>
    <row r="22" ht="19.5" customHeight="1" s="55">
      <c r="A22" s="75" t="n"/>
      <c r="B22" s="77" t="n"/>
      <c r="C22" s="111" t="n"/>
      <c r="D22" s="111" t="n"/>
      <c r="E22" s="79">
        <f>IF(OR($A22="",$C22="",$D22=""),"",IF('1. Поставки'!$C$18="Да",NETWORKDAYS($C22,$D22),NETWORKDAYS($C22,$D22,Praznici)))</f>
        <v/>
      </c>
      <c r="F22" s="77" t="n"/>
      <c r="G22" s="75" t="n"/>
    </row>
    <row r="23" ht="19.5" customHeight="1" s="55">
      <c r="A23" s="75" t="n"/>
      <c r="B23" s="77" t="n"/>
      <c r="C23" s="111" t="n"/>
      <c r="D23" s="111" t="n"/>
      <c r="E23" s="79">
        <f>IF(OR($A23="",$C23="",$D23=""),"",IF('1. Поставки'!$C$18="Да",NETWORKDAYS($C23,$D23),NETWORKDAYS($C23,$D23,Praznici)))</f>
        <v/>
      </c>
      <c r="F23" s="77" t="n"/>
      <c r="G23" s="75" t="n"/>
    </row>
    <row r="24" ht="19.5" customHeight="1" s="55">
      <c r="A24" s="75" t="n"/>
      <c r="B24" s="77" t="n"/>
      <c r="C24" s="111" t="n"/>
      <c r="D24" s="111" t="n"/>
      <c r="E24" s="79">
        <f>IF(OR($A24="",$C24="",$D24=""),"",IF('1. Поставки'!$C$18="Да",NETWORKDAYS($C24,$D24),NETWORKDAYS($C24,$D24,Praznici)))</f>
        <v/>
      </c>
      <c r="F24" s="77" t="n"/>
      <c r="G24" s="75" t="n"/>
    </row>
    <row r="25" ht="19.5" customHeight="1" s="55">
      <c r="A25" s="75" t="n"/>
      <c r="B25" s="77" t="n"/>
      <c r="C25" s="111" t="n"/>
      <c r="D25" s="111" t="n"/>
      <c r="E25" s="79">
        <f>IF(OR($A25="",$C25="",$D25=""),"",IF('1. Поставки'!$C$18="Да",NETWORKDAYS($C25,$D25),NETWORKDAYS($C25,$D25,Praznici)))</f>
        <v/>
      </c>
      <c r="F25" s="77" t="n"/>
      <c r="G25" s="75" t="n"/>
    </row>
    <row r="26" ht="19.5" customHeight="1" s="55">
      <c r="A26" s="75" t="n"/>
      <c r="B26" s="77" t="n"/>
      <c r="C26" s="111" t="n"/>
      <c r="D26" s="111" t="n"/>
      <c r="E26" s="79">
        <f>IF(OR($A26="",$C26="",$D26=""),"",IF('1. Поставки'!$C$18="Да",NETWORKDAYS($C26,$D26),NETWORKDAYS($C26,$D26,Praznici)))</f>
        <v/>
      </c>
      <c r="F26" s="77" t="n"/>
      <c r="G26" s="75" t="n"/>
    </row>
    <row r="27" ht="19.5" customHeight="1" s="55">
      <c r="A27" s="75" t="n"/>
      <c r="B27" s="77" t="n"/>
      <c r="C27" s="111" t="n"/>
      <c r="D27" s="111" t="n"/>
      <c r="E27" s="79">
        <f>IF(OR($A27="",$C27="",$D27=""),"",IF('1. Поставки'!$C$18="Да",NETWORKDAYS($C27,$D27),NETWORKDAYS($C27,$D27,Praznici)))</f>
        <v/>
      </c>
      <c r="F27" s="77" t="n"/>
      <c r="G27" s="75" t="n"/>
    </row>
    <row r="28" ht="19.5" customHeight="1" s="55">
      <c r="A28" s="75" t="n"/>
      <c r="B28" s="77" t="n"/>
      <c r="C28" s="111" t="n"/>
      <c r="D28" s="111" t="n"/>
      <c r="E28" s="79">
        <f>IF(OR($A28="",$C28="",$D28=""),"",IF('1. Поставки'!$C$18="Да",NETWORKDAYS($C28,$D28),NETWORKDAYS($C28,$D28,Praznici)))</f>
        <v/>
      </c>
      <c r="F28" s="77" t="n"/>
      <c r="G28" s="75" t="n"/>
    </row>
    <row r="29" ht="19.5" customHeight="1" s="55">
      <c r="A29" s="75" t="n"/>
      <c r="B29" s="77" t="n"/>
      <c r="C29" s="111" t="n"/>
      <c r="D29" s="111" t="n"/>
      <c r="E29" s="79">
        <f>IF(OR($A29="",$C29="",$D29=""),"",IF('1. Поставки'!$C$18="Да",NETWORKDAYS($C29,$D29),NETWORKDAYS($C29,$D29,Praznici)))</f>
        <v/>
      </c>
      <c r="F29" s="77" t="n"/>
      <c r="G29" s="75" t="n"/>
    </row>
    <row r="30" ht="19.5" customHeight="1" s="55">
      <c r="A30" s="75" t="n"/>
      <c r="B30" s="77" t="n"/>
      <c r="C30" s="111" t="n"/>
      <c r="D30" s="111" t="n"/>
      <c r="E30" s="79">
        <f>IF(OR($A30="",$C30="",$D30=""),"",IF('1. Поставки'!$C$18="Да",NETWORKDAYS($C30,$D30),NETWORKDAYS($C30,$D30,Praznici)))</f>
        <v/>
      </c>
      <c r="F30" s="77" t="n"/>
      <c r="G30" s="75" t="n"/>
    </row>
    <row r="31" ht="19.5" customHeight="1" s="55">
      <c r="A31" s="75" t="n"/>
      <c r="B31" s="77" t="n"/>
      <c r="C31" s="111" t="n"/>
      <c r="D31" s="111" t="n"/>
      <c r="E31" s="79">
        <f>IF(OR($A31="",$C31="",$D31=""),"",IF('1. Поставки'!$C$18="Да",NETWORKDAYS($C31,$D31),NETWORKDAYS($C31,$D31,Praznici)))</f>
        <v/>
      </c>
      <c r="F31" s="77" t="n"/>
      <c r="G31" s="75" t="n"/>
    </row>
    <row r="32" ht="19.5" customHeight="1" s="55">
      <c r="A32" s="75" t="n"/>
      <c r="B32" s="77" t="n"/>
      <c r="C32" s="111" t="n"/>
      <c r="D32" s="111" t="n"/>
      <c r="E32" s="79">
        <f>IF(OR($A32="",$C32="",$D32=""),"",IF('1. Поставки'!$C$18="Да",NETWORKDAYS($C32,$D32),NETWORKDAYS($C32,$D32,Praznici)))</f>
        <v/>
      </c>
      <c r="F32" s="77" t="n"/>
      <c r="G32" s="75" t="n"/>
    </row>
    <row r="33" ht="19.5" customHeight="1" s="55">
      <c r="A33" s="75" t="n"/>
      <c r="B33" s="77" t="n"/>
      <c r="C33" s="111" t="n"/>
      <c r="D33" s="111" t="n"/>
      <c r="E33" s="79">
        <f>IF(OR($A33="",$C33="",$D33=""),"",IF('1. Поставки'!$C$18="Да",NETWORKDAYS($C33,$D33),NETWORKDAYS($C33,$D33,Praznici)))</f>
        <v/>
      </c>
      <c r="F33" s="77" t="n"/>
      <c r="G33" s="75" t="n"/>
    </row>
    <row r="34" ht="19.5" customHeight="1" s="55">
      <c r="A34" s="75" t="n"/>
      <c r="B34" s="77" t="n"/>
      <c r="C34" s="111" t="n"/>
      <c r="D34" s="111" t="n"/>
      <c r="E34" s="79">
        <f>IF(OR($A34="",$C34="",$D34=""),"",IF('1. Поставки'!$C$18="Да",NETWORKDAYS($C34,$D34),NETWORKDAYS($C34,$D34,Praznici)))</f>
        <v/>
      </c>
      <c r="F34" s="77" t="n"/>
      <c r="G34" s="75" t="n"/>
    </row>
    <row r="35" ht="19.5" customHeight="1" s="55">
      <c r="A35" s="75" t="n"/>
      <c r="B35" s="77" t="n"/>
      <c r="C35" s="111" t="n"/>
      <c r="D35" s="111" t="n"/>
      <c r="E35" s="79">
        <f>IF(OR($A35="",$C35="",$D35=""),"",IF('1. Поставки'!$C$18="Да",NETWORKDAYS($C35,$D35),NETWORKDAYS($C35,$D35,Praznici)))</f>
        <v/>
      </c>
      <c r="F35" s="77" t="n"/>
      <c r="G35" s="75" t="n"/>
    </row>
    <row r="36" ht="19.5" customHeight="1" s="55">
      <c r="A36" s="75" t="n"/>
      <c r="B36" s="77" t="n"/>
      <c r="C36" s="111" t="n"/>
      <c r="D36" s="111" t="n"/>
      <c r="E36" s="79">
        <f>IF(OR($A36="",$C36="",$D36=""),"",IF('1. Поставки'!$C$18="Да",NETWORKDAYS($C36,$D36),NETWORKDAYS($C36,$D36,Praznici)))</f>
        <v/>
      </c>
      <c r="F36" s="77" t="n"/>
      <c r="G36" s="75" t="n"/>
    </row>
    <row r="37" ht="19.5" customHeight="1" s="55">
      <c r="A37" s="75" t="n"/>
      <c r="B37" s="77" t="n"/>
      <c r="C37" s="111" t="n"/>
      <c r="D37" s="111" t="n"/>
      <c r="E37" s="79">
        <f>IF(OR($A37="",$C37="",$D37=""),"",IF('1. Поставки'!$C$18="Да",NETWORKDAYS($C37,$D37),NETWORKDAYS($C37,$D37,Praznici)))</f>
        <v/>
      </c>
      <c r="F37" s="77" t="n"/>
      <c r="G37" s="75" t="n"/>
    </row>
    <row r="38" ht="19.5" customHeight="1" s="55">
      <c r="A38" s="75" t="n"/>
      <c r="B38" s="77" t="n"/>
      <c r="C38" s="111" t="n"/>
      <c r="D38" s="111" t="n"/>
      <c r="E38" s="79">
        <f>IF(OR($A38="",$C38="",$D38=""),"",IF('1. Поставки'!$C$18="Да",NETWORKDAYS($C38,$D38),NETWORKDAYS($C38,$D38,Praznici)))</f>
        <v/>
      </c>
      <c r="F38" s="77" t="n"/>
      <c r="G38" s="75" t="n"/>
    </row>
    <row r="39" ht="19.5" customHeight="1" s="55">
      <c r="A39" s="75" t="n"/>
      <c r="B39" s="77" t="n"/>
      <c r="C39" s="111" t="n"/>
      <c r="D39" s="111" t="n"/>
      <c r="E39" s="79">
        <f>IF(OR($A39="",$C39="",$D39=""),"",IF('1. Поставки'!$C$18="Да",NETWORKDAYS($C39,$D39),NETWORKDAYS($C39,$D39,Praznici)))</f>
        <v/>
      </c>
      <c r="F39" s="77" t="n"/>
      <c r="G39" s="75" t="n"/>
    </row>
    <row r="40" ht="19.5" customHeight="1" s="55">
      <c r="A40" s="75" t="n"/>
      <c r="B40" s="77" t="n"/>
      <c r="C40" s="111" t="n"/>
      <c r="D40" s="111" t="n"/>
      <c r="E40" s="79">
        <f>IF(OR($A40="",$C40="",$D40=""),"",IF('1. Поставки'!$C$18="Да",NETWORKDAYS($C40,$D40),NETWORKDAYS($C40,$D40,Praznici)))</f>
        <v/>
      </c>
      <c r="F40" s="77" t="n"/>
      <c r="G40" s="75" t="n"/>
    </row>
    <row r="41" ht="19.5" customHeight="1" s="55">
      <c r="A41" s="75" t="n"/>
      <c r="B41" s="77" t="n"/>
      <c r="C41" s="111" t="n"/>
      <c r="D41" s="111" t="n"/>
      <c r="E41" s="79">
        <f>IF(OR($A41="",$C41="",$D41=""),"",IF('1. Поставки'!$C$18="Да",NETWORKDAYS($C41,$D41),NETWORKDAYS($C41,$D41,Praznici)))</f>
        <v/>
      </c>
      <c r="F41" s="77" t="n"/>
      <c r="G41" s="75" t="n"/>
    </row>
    <row r="42" ht="19.5" customHeight="1" s="55">
      <c r="A42" s="75" t="n"/>
      <c r="B42" s="77" t="n"/>
      <c r="C42" s="111" t="n"/>
      <c r="D42" s="111" t="n"/>
      <c r="E42" s="79">
        <f>IF(OR($A42="",$C42="",$D42=""),"",IF('1. Поставки'!$C$18="Да",NETWORKDAYS($C42,$D42),NETWORKDAYS($C42,$D42,Praznici)))</f>
        <v/>
      </c>
      <c r="F42" s="77" t="n"/>
      <c r="G42" s="75" t="n"/>
    </row>
    <row r="43" ht="19.5" customHeight="1" s="55">
      <c r="A43" s="75" t="n"/>
      <c r="B43" s="77" t="n"/>
      <c r="C43" s="111" t="n"/>
      <c r="D43" s="111" t="n"/>
      <c r="E43" s="79">
        <f>IF(OR($A43="",$C43="",$D43=""),"",IF('1. Поставки'!$C$18="Да",NETWORKDAYS($C43,$D43),NETWORKDAYS($C43,$D43,Praznici)))</f>
        <v/>
      </c>
      <c r="F43" s="77" t="n"/>
      <c r="G43" s="75" t="n"/>
    </row>
    <row r="44" ht="19.5" customHeight="1" s="55">
      <c r="A44" s="75" t="n"/>
      <c r="B44" s="77" t="n"/>
      <c r="C44" s="111" t="n"/>
      <c r="D44" s="111" t="n"/>
      <c r="E44" s="79">
        <f>IF(OR($A44="",$C44="",$D44=""),"",IF('1. Поставки'!$C$18="Да",NETWORKDAYS($C44,$D44),NETWORKDAYS($C44,$D44,Praznici)))</f>
        <v/>
      </c>
      <c r="F44" s="77" t="n"/>
      <c r="G44" s="75" t="n"/>
    </row>
    <row r="45" ht="19.5" customHeight="1" s="55">
      <c r="A45" s="75" t="n"/>
      <c r="B45" s="77" t="n"/>
      <c r="C45" s="111" t="n"/>
      <c r="D45" s="111" t="n"/>
      <c r="E45" s="79">
        <f>IF(OR($A45="",$C45="",$D45=""),"",IF('1. Поставки'!$C$18="Да",NETWORKDAYS($C45,$D45),NETWORKDAYS($C45,$D45,Praznici)))</f>
        <v/>
      </c>
      <c r="F45" s="77" t="n"/>
      <c r="G45" s="75" t="n"/>
    </row>
    <row r="46" ht="19.5" customHeight="1" s="55">
      <c r="A46" s="75" t="n"/>
      <c r="B46" s="77" t="n"/>
      <c r="C46" s="111" t="n"/>
      <c r="D46" s="111" t="n"/>
      <c r="E46" s="79">
        <f>IF(OR($A46="",$C46="",$D46=""),"",IF('1. Поставки'!$C$18="Да",NETWORKDAYS($C46,$D46),NETWORKDAYS($C46,$D46,Praznici)))</f>
        <v/>
      </c>
      <c r="F46" s="77" t="n"/>
      <c r="G46" s="75" t="n"/>
    </row>
    <row r="47" ht="19.5" customHeight="1" s="55">
      <c r="A47" s="75" t="n"/>
      <c r="B47" s="77" t="n"/>
      <c r="C47" s="111" t="n"/>
      <c r="D47" s="111" t="n"/>
      <c r="E47" s="79">
        <f>IF(OR($A47="",$C47="",$D47=""),"",IF('1. Поставки'!$C$18="Да",NETWORKDAYS($C47,$D47),NETWORKDAYS($C47,$D47,Praznici)))</f>
        <v/>
      </c>
      <c r="F47" s="77" t="n"/>
      <c r="G47" s="75" t="n"/>
    </row>
    <row r="48" ht="19.5" customHeight="1" s="55">
      <c r="A48" s="75" t="n"/>
      <c r="B48" s="77" t="n"/>
      <c r="C48" s="111" t="n"/>
      <c r="D48" s="111" t="n"/>
      <c r="E48" s="79">
        <f>IF(OR($A48="",$C48="",$D48=""),"",IF('1. Поставки'!$C$18="Да",NETWORKDAYS($C48,$D48),NETWORKDAYS($C48,$D48,Praznici)))</f>
        <v/>
      </c>
      <c r="F48" s="77" t="n"/>
      <c r="G48" s="75" t="n"/>
    </row>
    <row r="49" ht="19.5" customHeight="1" s="55">
      <c r="A49" s="75" t="n"/>
      <c r="B49" s="77" t="n"/>
      <c r="C49" s="111" t="n"/>
      <c r="D49" s="111" t="n"/>
      <c r="E49" s="79">
        <f>IF(OR($A49="",$C49="",$D49=""),"",IF('1. Поставки'!$C$18="Да",NETWORKDAYS($C49,$D49),NETWORKDAYS($C49,$D49,Praznici)))</f>
        <v/>
      </c>
      <c r="F49" s="77" t="n"/>
      <c r="G49" s="75" t="n"/>
    </row>
    <row r="50" ht="19.5" customHeight="1" s="55">
      <c r="A50" s="75" t="n"/>
      <c r="B50" s="77" t="n"/>
      <c r="C50" s="111" t="n"/>
      <c r="D50" s="111" t="n"/>
      <c r="E50" s="79">
        <f>IF(OR($A50="",$C50="",$D50=""),"",IF('1. Поставки'!$C$18="Да",NETWORKDAYS($C50,$D50),NETWORKDAYS($C50,$D50,Praznici)))</f>
        <v/>
      </c>
      <c r="F50" s="77" t="n"/>
      <c r="G50" s="75" t="n"/>
    </row>
    <row r="51" ht="19.5" customHeight="1" s="55">
      <c r="A51" s="75" t="n"/>
      <c r="B51" s="77" t="n"/>
      <c r="C51" s="111" t="n"/>
      <c r="D51" s="111" t="n"/>
      <c r="E51" s="79">
        <f>IF(OR($A51="",$C51="",$D51=""),"",IF('1. Поставки'!$C$18="Да",NETWORKDAYS($C51,$D51),NETWORKDAYS($C51,$D51,Praznici)))</f>
        <v/>
      </c>
      <c r="F51" s="77" t="n"/>
      <c r="G51" s="75" t="n"/>
    </row>
    <row r="52" ht="19.5" customHeight="1" s="55">
      <c r="A52" s="75" t="n"/>
      <c r="B52" s="77" t="n"/>
      <c r="C52" s="111" t="n"/>
      <c r="D52" s="111" t="n"/>
      <c r="E52" s="79">
        <f>IF(OR($A52="",$C52="",$D52=""),"",IF('1. Поставки'!$C$18="Да",NETWORKDAYS($C52,$D52),NETWORKDAYS($C52,$D52,Praznici)))</f>
        <v/>
      </c>
      <c r="F52" s="77" t="n"/>
      <c r="G52" s="75" t="n"/>
    </row>
    <row r="53" ht="19.5" customHeight="1" s="55">
      <c r="A53" s="75" t="n"/>
      <c r="B53" s="77" t="n"/>
      <c r="C53" s="111" t="n"/>
      <c r="D53" s="111" t="n"/>
      <c r="E53" s="79">
        <f>IF(OR($A53="",$C53="",$D53=""),"",IF('1. Поставки'!$C$18="Да",NETWORKDAYS($C53,$D53),NETWORKDAYS($C53,$D53,Praznici)))</f>
        <v/>
      </c>
      <c r="F53" s="77" t="n"/>
      <c r="G53" s="75" t="n"/>
    </row>
    <row r="54" ht="19.5" customHeight="1" s="55">
      <c r="A54" s="75" t="n"/>
      <c r="B54" s="77" t="n"/>
      <c r="C54" s="111" t="n"/>
      <c r="D54" s="111" t="n"/>
      <c r="E54" s="79">
        <f>IF(OR($A54="",$C54="",$D54=""),"",IF('1. Поставки'!$C$18="Да",NETWORKDAYS($C54,$D54),NETWORKDAYS($C54,$D54,Praznici)))</f>
        <v/>
      </c>
      <c r="F54" s="77" t="n"/>
      <c r="G54" s="75" t="n"/>
    </row>
    <row r="55" ht="19.5" customHeight="1" s="55">
      <c r="A55" s="75" t="n"/>
      <c r="B55" s="77" t="n"/>
      <c r="C55" s="111" t="n"/>
      <c r="D55" s="111" t="n"/>
      <c r="E55" s="79">
        <f>IF(OR($A55="",$C55="",$D55=""),"",IF('1. Поставки'!$C$18="Да",NETWORKDAYS($C55,$D55),NETWORKDAYS($C55,$D55,Praznici)))</f>
        <v/>
      </c>
      <c r="F55" s="77" t="n"/>
      <c r="G55" s="75" t="n"/>
    </row>
    <row r="56" ht="19.5" customHeight="1" s="55">
      <c r="A56" s="75" t="n"/>
      <c r="B56" s="77" t="n"/>
      <c r="C56" s="111" t="n"/>
      <c r="D56" s="111" t="n"/>
      <c r="E56" s="79">
        <f>IF(OR($A56="",$C56="",$D56=""),"",IF('1. Поставки'!$C$18="Да",NETWORKDAYS($C56,$D56),NETWORKDAYS($C56,$D56,Praznici)))</f>
        <v/>
      </c>
      <c r="F56" s="77" t="n"/>
      <c r="G56" s="75" t="n"/>
    </row>
    <row r="57" ht="19.5" customHeight="1" s="55">
      <c r="A57" s="75" t="n"/>
      <c r="B57" s="77" t="n"/>
      <c r="C57" s="111" t="n"/>
      <c r="D57" s="111" t="n"/>
      <c r="E57" s="79">
        <f>IF(OR($A57="",$C57="",$D57=""),"",IF('1. Поставки'!$C$18="Да",NETWORKDAYS($C57,$D57),NETWORKDAYS($C57,$D57,Praznici)))</f>
        <v/>
      </c>
      <c r="F57" s="77" t="n"/>
      <c r="G57" s="75" t="n"/>
    </row>
    <row r="58" ht="19.5" customHeight="1" s="55">
      <c r="A58" s="75" t="n"/>
      <c r="B58" s="77" t="n"/>
      <c r="C58" s="111" t="n"/>
      <c r="D58" s="111" t="n"/>
      <c r="E58" s="79">
        <f>IF(OR($A58="",$C58="",$D58=""),"",IF('1. Поставки'!$C$18="Да",NETWORKDAYS($C58,$D58),NETWORKDAYS($C58,$D58,Praznici)))</f>
        <v/>
      </c>
      <c r="F58" s="77" t="n"/>
      <c r="G58" s="75" t="n"/>
    </row>
    <row r="59" ht="19.5" customHeight="1" s="55">
      <c r="A59" s="75" t="n"/>
      <c r="B59" s="77" t="n"/>
      <c r="C59" s="111" t="n"/>
      <c r="D59" s="111" t="n"/>
      <c r="E59" s="79">
        <f>IF(OR($A59="",$C59="",$D59=""),"",IF('1. Поставки'!$C$18="Да",NETWORKDAYS($C59,$D59),NETWORKDAYS($C59,$D59,Praznici)))</f>
        <v/>
      </c>
      <c r="F59" s="77" t="n"/>
      <c r="G59" s="75" t="n"/>
    </row>
    <row r="60" ht="19.5" customHeight="1" s="55">
      <c r="A60" s="75" t="n"/>
      <c r="B60" s="77" t="n"/>
      <c r="C60" s="111" t="n"/>
      <c r="D60" s="111" t="n"/>
      <c r="E60" s="79">
        <f>IF(OR($A60="",$C60="",$D60=""),"",IF('1. Поставки'!$C$18="Да",NETWORKDAYS($C60,$D60),NETWORKDAYS($C60,$D60,Praznici)))</f>
        <v/>
      </c>
      <c r="F60" s="77" t="n"/>
      <c r="G60" s="75" t="n"/>
    </row>
    <row r="61" ht="19.5" customHeight="1" s="55">
      <c r="A61" s="75" t="n"/>
      <c r="B61" s="77" t="n"/>
      <c r="C61" s="111" t="n"/>
      <c r="D61" s="111" t="n"/>
      <c r="E61" s="79">
        <f>IF(OR($A61="",$C61="",$D61=""),"",IF('1. Поставки'!$C$18="Да",NETWORKDAYS($C61,$D61),NETWORKDAYS($C61,$D61,Praznici)))</f>
        <v/>
      </c>
      <c r="F61" s="77" t="n"/>
      <c r="G61" s="75" t="n"/>
    </row>
    <row r="62" ht="19.5" customHeight="1" s="55">
      <c r="A62" s="75" t="n"/>
      <c r="B62" s="77" t="n"/>
      <c r="C62" s="111" t="n"/>
      <c r="D62" s="111" t="n"/>
      <c r="E62" s="79">
        <f>IF(OR($A62="",$C62="",$D62=""),"",IF('1. Поставки'!$C$18="Да",NETWORKDAYS($C62,$D62),NETWORKDAYS($C62,$D62,Praznici)))</f>
        <v/>
      </c>
      <c r="F62" s="77" t="n"/>
      <c r="G62" s="75" t="n"/>
    </row>
    <row r="63" ht="19.5" customHeight="1" s="55">
      <c r="A63" s="75" t="n"/>
      <c r="B63" s="77" t="n"/>
      <c r="C63" s="111" t="n"/>
      <c r="D63" s="111" t="n"/>
      <c r="E63" s="79">
        <f>IF(OR($A63="",$C63="",$D63=""),"",IF('1. Поставки'!$C$18="Да",NETWORKDAYS($C63,$D63),NETWORKDAYS($C63,$D63,Praznici)))</f>
        <v/>
      </c>
      <c r="F63" s="77" t="n"/>
      <c r="G63" s="75" t="n"/>
    </row>
    <row r="64" ht="19.5" customHeight="1" s="55">
      <c r="A64" s="75" t="n"/>
      <c r="B64" s="77" t="n"/>
      <c r="C64" s="111" t="n"/>
      <c r="D64" s="111" t="n"/>
      <c r="E64" s="79">
        <f>IF(OR($A64="",$C64="",$D64=""),"",IF('1. Поставки'!$C$18="Да",NETWORKDAYS($C64,$D64),NETWORKDAYS($C64,$D64,Praznici)))</f>
        <v/>
      </c>
      <c r="F64" s="77" t="n"/>
      <c r="G64" s="75" t="n"/>
    </row>
    <row r="65" ht="19.5" customHeight="1" s="55">
      <c r="A65" s="75" t="n"/>
      <c r="B65" s="77" t="n"/>
      <c r="C65" s="111" t="n"/>
      <c r="D65" s="111" t="n"/>
      <c r="E65" s="79">
        <f>IF(OR($A65="",$C65="",$D65=""),"",IF('1. Поставки'!$C$18="Да",NETWORKDAYS($C65,$D65),NETWORKDAYS($C65,$D65,Praznici)))</f>
        <v/>
      </c>
      <c r="F65" s="77" t="n"/>
      <c r="G65" s="75" t="n"/>
    </row>
    <row r="66" ht="19.5" customHeight="1" s="55">
      <c r="A66" s="75" t="n"/>
      <c r="B66" s="77" t="n"/>
      <c r="C66" s="111" t="n"/>
      <c r="D66" s="111" t="n"/>
      <c r="E66" s="79">
        <f>IF(OR($A66="",$C66="",$D66=""),"",IF('1. Поставки'!$C$18="Да",NETWORKDAYS($C66,$D66),NETWORKDAYS($C66,$D66,Praznici)))</f>
        <v/>
      </c>
      <c r="F66" s="77" t="n"/>
      <c r="G66" s="75" t="n"/>
    </row>
    <row r="67" ht="19.5" customHeight="1" s="55">
      <c r="A67" s="75" t="n"/>
      <c r="B67" s="77" t="n"/>
      <c r="C67" s="111" t="n"/>
      <c r="D67" s="111" t="n"/>
      <c r="E67" s="79">
        <f>IF(OR($A67="",$C67="",$D67=""),"",IF('1. Поставки'!$C$18="Да",NETWORKDAYS($C67,$D67),NETWORKDAYS($C67,$D67,Praznici)))</f>
        <v/>
      </c>
      <c r="F67" s="77" t="n"/>
      <c r="G67" s="75" t="n"/>
    </row>
    <row r="68" ht="19.5" customHeight="1" s="55">
      <c r="A68" s="75" t="n"/>
      <c r="B68" s="77" t="n"/>
      <c r="C68" s="111" t="n"/>
      <c r="D68" s="111" t="n"/>
      <c r="E68" s="79">
        <f>IF(OR($A68="",$C68="",$D68=""),"",IF('1. Поставки'!$C$18="Да",NETWORKDAYS($C68,$D68),NETWORKDAYS($C68,$D68,Praznici)))</f>
        <v/>
      </c>
      <c r="F68" s="77" t="n"/>
      <c r="G68" s="75" t="n"/>
    </row>
    <row r="69" ht="19.5" customHeight="1" s="55">
      <c r="A69" s="75" t="n"/>
      <c r="B69" s="77" t="n"/>
      <c r="C69" s="111" t="n"/>
      <c r="D69" s="111" t="n"/>
      <c r="E69" s="79">
        <f>IF(OR($A69="",$C69="",$D69=""),"",IF('1. Поставки'!$C$18="Да",NETWORKDAYS($C69,$D69),NETWORKDAYS($C69,$D69,Praznici)))</f>
        <v/>
      </c>
      <c r="F69" s="77" t="n"/>
      <c r="G69" s="75" t="n"/>
    </row>
    <row r="70" ht="19.5" customHeight="1" s="55">
      <c r="A70" s="75" t="n"/>
      <c r="B70" s="77" t="n"/>
      <c r="C70" s="111" t="n"/>
      <c r="D70" s="111" t="n"/>
      <c r="E70" s="79">
        <f>IF(OR($A70="",$C70="",$D70=""),"",IF('1. Поставки'!$C$18="Да",NETWORKDAYS($C70,$D70),NETWORKDAYS($C70,$D70,Praznici)))</f>
        <v/>
      </c>
      <c r="F70" s="77" t="n"/>
      <c r="G70" s="75" t="n"/>
    </row>
    <row r="71" ht="19.5" customHeight="1" s="55">
      <c r="A71" s="75" t="n"/>
      <c r="B71" s="77" t="n"/>
      <c r="C71" s="111" t="n"/>
      <c r="D71" s="111" t="n"/>
      <c r="E71" s="79">
        <f>IF(OR($A71="",$C71="",$D71=""),"",IF('1. Поставки'!$C$18="Да",NETWORKDAYS($C71,$D71),NETWORKDAYS($C71,$D71,Praznici)))</f>
        <v/>
      </c>
      <c r="F71" s="77" t="n"/>
      <c r="G71" s="75" t="n"/>
    </row>
    <row r="72" ht="19.5" customHeight="1" s="55">
      <c r="A72" s="75" t="n"/>
      <c r="B72" s="77" t="n"/>
      <c r="C72" s="111" t="n"/>
      <c r="D72" s="111" t="n"/>
      <c r="E72" s="79">
        <f>IF(OR($A72="",$C72="",$D72=""),"",IF('1. Поставки'!$C$18="Да",NETWORKDAYS($C72,$D72),NETWORKDAYS($C72,$D72,Praznici)))</f>
        <v/>
      </c>
      <c r="F72" s="77" t="n"/>
      <c r="G72" s="75" t="n"/>
    </row>
    <row r="73" ht="19.5" customHeight="1" s="55">
      <c r="A73" s="75" t="n"/>
      <c r="B73" s="77" t="n"/>
      <c r="C73" s="111" t="n"/>
      <c r="D73" s="111" t="n"/>
      <c r="E73" s="79">
        <f>IF(OR($A73="",$C73="",$D73=""),"",IF('1. Поставки'!$C$18="Да",NETWORKDAYS($C73,$D73),NETWORKDAYS($C73,$D73,Praznici)))</f>
        <v/>
      </c>
      <c r="F73" s="77" t="n"/>
      <c r="G73" s="75" t="n"/>
    </row>
    <row r="74" ht="19.5" customHeight="1" s="55">
      <c r="A74" s="75" t="n"/>
      <c r="B74" s="77" t="n"/>
      <c r="C74" s="111" t="n"/>
      <c r="D74" s="111" t="n"/>
      <c r="E74" s="79">
        <f>IF(OR($A74="",$C74="",$D74=""),"",IF('1. Поставки'!$C$18="Да",NETWORKDAYS($C74,$D74),NETWORKDAYS($C74,$D74,Praznici)))</f>
        <v/>
      </c>
      <c r="F74" s="77" t="n"/>
      <c r="G74" s="75" t="n"/>
    </row>
    <row r="75" ht="19.5" customHeight="1" s="55">
      <c r="A75" s="75" t="n"/>
      <c r="B75" s="77" t="n"/>
      <c r="C75" s="111" t="n"/>
      <c r="D75" s="111" t="n"/>
      <c r="E75" s="79">
        <f>IF(OR($A75="",$C75="",$D75=""),"",IF('1. Поставки'!$C$18="Да",NETWORKDAYS($C75,$D75),NETWORKDAYS($C75,$D75,Praznici)))</f>
        <v/>
      </c>
      <c r="F75" s="77" t="n"/>
      <c r="G75" s="75" t="n"/>
    </row>
    <row r="76" ht="19.5" customHeight="1" s="55">
      <c r="A76" s="75" t="n"/>
      <c r="B76" s="77" t="n"/>
      <c r="C76" s="111" t="n"/>
      <c r="D76" s="111" t="n"/>
      <c r="E76" s="79">
        <f>IF(OR($A76="",$C76="",$D76=""),"",IF('1. Поставки'!$C$18="Да",NETWORKDAYS($C76,$D76),NETWORKDAYS($C76,$D76,Praznici)))</f>
        <v/>
      </c>
      <c r="F76" s="77" t="n"/>
      <c r="G76" s="75" t="n"/>
    </row>
    <row r="77" ht="19.5" customHeight="1" s="55">
      <c r="A77" s="75" t="n"/>
      <c r="B77" s="77" t="n"/>
      <c r="C77" s="111" t="n"/>
      <c r="D77" s="111" t="n"/>
      <c r="E77" s="79">
        <f>IF(OR($A77="",$C77="",$D77=""),"",IF('1. Поставки'!$C$18="Да",NETWORKDAYS($C77,$D77),NETWORKDAYS($C77,$D77,Praznici)))</f>
        <v/>
      </c>
      <c r="F77" s="77" t="n"/>
      <c r="G77" s="75" t="n"/>
    </row>
    <row r="78" ht="19.5" customHeight="1" s="55">
      <c r="A78" s="75" t="n"/>
      <c r="B78" s="77" t="n"/>
      <c r="C78" s="111" t="n"/>
      <c r="D78" s="111" t="n"/>
      <c r="E78" s="79">
        <f>IF(OR($A78="",$C78="",$D78=""),"",IF('1. Поставки'!$C$18="Да",NETWORKDAYS($C78,$D78),NETWORKDAYS($C78,$D78,Praznici)))</f>
        <v/>
      </c>
      <c r="F78" s="77" t="n"/>
      <c r="G78" s="75" t="n"/>
    </row>
    <row r="79" ht="19.5" customHeight="1" s="55">
      <c r="A79" s="75" t="n"/>
      <c r="B79" s="77" t="n"/>
      <c r="C79" s="111" t="n"/>
      <c r="D79" s="111" t="n"/>
      <c r="E79" s="79">
        <f>IF(OR($A79="",$C79="",$D79=""),"",IF('1. Поставки'!$C$18="Да",NETWORKDAYS($C79,$D79),NETWORKDAYS($C79,$D79,Praznici)))</f>
        <v/>
      </c>
      <c r="F79" s="77" t="n"/>
      <c r="G79" s="75" t="n"/>
    </row>
    <row r="80" ht="19.5" customHeight="1" s="55">
      <c r="A80" s="75" t="n"/>
      <c r="B80" s="77" t="n"/>
      <c r="C80" s="111" t="n"/>
      <c r="D80" s="111" t="n"/>
      <c r="E80" s="79">
        <f>IF(OR($A80="",$C80="",$D80=""),"",IF('1. Поставки'!$C$18="Да",NETWORKDAYS($C80,$D80),NETWORKDAYS($C80,$D80,Praznici)))</f>
        <v/>
      </c>
      <c r="F80" s="77" t="n"/>
      <c r="G80" s="75" t="n"/>
    </row>
    <row r="81" ht="19.5" customHeight="1" s="55">
      <c r="A81" s="75" t="n"/>
      <c r="B81" s="77" t="n"/>
      <c r="C81" s="111" t="n"/>
      <c r="D81" s="111" t="n"/>
      <c r="E81" s="79">
        <f>IF(OR($A81="",$C81="",$D81=""),"",IF('1. Поставки'!$C$18="Да",NETWORKDAYS($C81,$D81),NETWORKDAYS($C81,$D81,Praznici)))</f>
        <v/>
      </c>
      <c r="F81" s="77" t="n"/>
      <c r="G81" s="75" t="n"/>
    </row>
    <row r="82" ht="19.5" customHeight="1" s="55">
      <c r="A82" s="75" t="n"/>
      <c r="B82" s="77" t="n"/>
      <c r="C82" s="111" t="n"/>
      <c r="D82" s="111" t="n"/>
      <c r="E82" s="79">
        <f>IF(OR($A82="",$C82="",$D82=""),"",IF('1. Поставки'!$C$18="Да",NETWORKDAYS($C82,$D82),NETWORKDAYS($C82,$D82,Praznici)))</f>
        <v/>
      </c>
      <c r="F82" s="77" t="n"/>
      <c r="G82" s="75" t="n"/>
    </row>
    <row r="83" ht="19.5" customHeight="1" s="55">
      <c r="A83" s="75" t="n"/>
      <c r="B83" s="77" t="n"/>
      <c r="C83" s="111" t="n"/>
      <c r="D83" s="111" t="n"/>
      <c r="E83" s="79">
        <f>IF(OR($A83="",$C83="",$D83=""),"",IF('1. Поставки'!$C$18="Да",NETWORKDAYS($C83,$D83),NETWORKDAYS($C83,$D83,Praznici)))</f>
        <v/>
      </c>
      <c r="F83" s="77" t="n"/>
      <c r="G83" s="75" t="n"/>
    </row>
    <row r="84" ht="19.5" customHeight="1" s="55">
      <c r="A84" s="75" t="n"/>
      <c r="B84" s="77" t="n"/>
      <c r="C84" s="111" t="n"/>
      <c r="D84" s="111" t="n"/>
      <c r="E84" s="79">
        <f>IF(OR($A84="",$C84="",$D84=""),"",IF('1. Поставки'!$C$18="Да",NETWORKDAYS($C84,$D84),NETWORKDAYS($C84,$D84,Praznici)))</f>
        <v/>
      </c>
      <c r="F84" s="77" t="n"/>
      <c r="G84" s="75" t="n"/>
    </row>
    <row r="85" ht="19.5" customHeight="1" s="55">
      <c r="A85" s="75" t="n"/>
      <c r="B85" s="77" t="n"/>
      <c r="C85" s="111" t="n"/>
      <c r="D85" s="111" t="n"/>
      <c r="E85" s="79">
        <f>IF(OR($A85="",$C85="",$D85=""),"",IF('1. Поставки'!$C$18="Да",NETWORKDAYS($C85,$D85),NETWORKDAYS($C85,$D85,Praznici)))</f>
        <v/>
      </c>
      <c r="F85" s="77" t="n"/>
      <c r="G85" s="75" t="n"/>
    </row>
    <row r="86" ht="19.5" customHeight="1" s="55">
      <c r="A86" s="75" t="n"/>
      <c r="B86" s="77" t="n"/>
      <c r="C86" s="111" t="n"/>
      <c r="D86" s="111" t="n"/>
      <c r="E86" s="79">
        <f>IF(OR($A86="",$C86="",$D86=""),"",IF('1. Поставки'!$C$18="Да",NETWORKDAYS($C86,$D86),NETWORKDAYS($C86,$D86,Praznici)))</f>
        <v/>
      </c>
      <c r="F86" s="77" t="n"/>
      <c r="G86" s="75" t="n"/>
    </row>
    <row r="87" ht="19.5" customHeight="1" s="55">
      <c r="A87" s="75" t="n"/>
      <c r="B87" s="77" t="n"/>
      <c r="C87" s="111" t="n"/>
      <c r="D87" s="111" t="n"/>
      <c r="E87" s="79">
        <f>IF(OR($A87="",$C87="",$D87=""),"",IF('1. Поставки'!$C$18="Да",NETWORKDAYS($C87,$D87),NETWORKDAYS($C87,$D87,Praznici)))</f>
        <v/>
      </c>
      <c r="F87" s="77" t="n"/>
      <c r="G87" s="75" t="n"/>
    </row>
    <row r="88" ht="19.5" customHeight="1" s="55">
      <c r="A88" s="75" t="n"/>
      <c r="B88" s="77" t="n"/>
      <c r="C88" s="111" t="n"/>
      <c r="D88" s="111" t="n"/>
      <c r="E88" s="79">
        <f>IF(OR($A88="",$C88="",$D88=""),"",IF('1. Поставки'!$C$18="Да",NETWORKDAYS($C88,$D88),NETWORKDAYS($C88,$D88,Praznici)))</f>
        <v/>
      </c>
      <c r="F88" s="77" t="n"/>
      <c r="G88" s="75" t="n"/>
    </row>
    <row r="89" ht="19.5" customHeight="1" s="55">
      <c r="A89" s="75" t="n"/>
      <c r="B89" s="77" t="n"/>
      <c r="C89" s="111" t="n"/>
      <c r="D89" s="111" t="n"/>
      <c r="E89" s="79">
        <f>IF(OR($A89="",$C89="",$D89=""),"",IF('1. Поставки'!$C$18="Да",NETWORKDAYS($C89,$D89),NETWORKDAYS($C89,$D89,Praznici)))</f>
        <v/>
      </c>
      <c r="F89" s="77" t="n"/>
      <c r="G89" s="75" t="n"/>
    </row>
    <row r="90" ht="19.5" customHeight="1" s="55">
      <c r="A90" s="75" t="n"/>
      <c r="B90" s="77" t="n"/>
      <c r="C90" s="111" t="n"/>
      <c r="D90" s="111" t="n"/>
      <c r="E90" s="79">
        <f>IF(OR($A90="",$C90="",$D90=""),"",IF('1. Поставки'!$C$18="Да",NETWORKDAYS($C90,$D90),NETWORKDAYS($C90,$D90,Praznici)))</f>
        <v/>
      </c>
      <c r="F90" s="77" t="n"/>
      <c r="G90" s="75" t="n"/>
    </row>
    <row r="91" ht="19.5" customHeight="1" s="55">
      <c r="A91" s="75" t="n"/>
      <c r="B91" s="77" t="n"/>
      <c r="C91" s="111" t="n"/>
      <c r="D91" s="111" t="n"/>
      <c r="E91" s="79">
        <f>IF(OR($A91="",$C91="",$D91=""),"",IF('1. Поставки'!$C$18="Да",NETWORKDAYS($C91,$D91),NETWORKDAYS($C91,$D91,Praznici)))</f>
        <v/>
      </c>
      <c r="F91" s="77" t="n"/>
      <c r="G91" s="75" t="n"/>
    </row>
    <row r="92" ht="19.5" customHeight="1" s="55">
      <c r="A92" s="75" t="n"/>
      <c r="B92" s="77" t="n"/>
      <c r="C92" s="111" t="n"/>
      <c r="D92" s="111" t="n"/>
      <c r="E92" s="79">
        <f>IF(OR($A92="",$C92="",$D92=""),"",IF('1. Поставки'!$C$18="Да",NETWORKDAYS($C92,$D92),NETWORKDAYS($C92,$D92,Praznici)))</f>
        <v/>
      </c>
      <c r="F92" s="77" t="n"/>
      <c r="G92" s="75" t="n"/>
    </row>
    <row r="93" ht="19.5" customHeight="1" s="55">
      <c r="A93" s="75" t="n"/>
      <c r="B93" s="77" t="n"/>
      <c r="C93" s="111" t="n"/>
      <c r="D93" s="111" t="n"/>
      <c r="E93" s="79">
        <f>IF(OR($A93="",$C93="",$D93=""),"",IF('1. Поставки'!$C$18="Да",NETWORKDAYS($C93,$D93),NETWORKDAYS($C93,$D93,Praznici)))</f>
        <v/>
      </c>
      <c r="F93" s="77" t="n"/>
      <c r="G93" s="75" t="n"/>
    </row>
    <row r="94" ht="19.5" customHeight="1" s="55">
      <c r="A94" s="75" t="n"/>
      <c r="B94" s="77" t="n"/>
      <c r="C94" s="111" t="n"/>
      <c r="D94" s="111" t="n"/>
      <c r="E94" s="79">
        <f>IF(OR($A94="",$C94="",$D94=""),"",IF('1. Поставки'!$C$18="Да",NETWORKDAYS($C94,$D94),NETWORKDAYS($C94,$D94,Praznici)))</f>
        <v/>
      </c>
      <c r="F94" s="77" t="n"/>
      <c r="G94" s="75" t="n"/>
    </row>
    <row r="95" ht="19.5" customHeight="1" s="55">
      <c r="A95" s="75" t="n"/>
      <c r="B95" s="77" t="n"/>
      <c r="C95" s="111" t="n"/>
      <c r="D95" s="111" t="n"/>
      <c r="E95" s="79">
        <f>IF(OR($A95="",$C95="",$D95=""),"",IF('1. Поставки'!$C$18="Да",NETWORKDAYS($C95,$D95),NETWORKDAYS($C95,$D95,Praznici)))</f>
        <v/>
      </c>
      <c r="F95" s="77" t="n"/>
      <c r="G95" s="75" t="n"/>
    </row>
    <row r="96" ht="19.5" customHeight="1" s="55">
      <c r="A96" s="75" t="n"/>
      <c r="B96" s="77" t="n"/>
      <c r="C96" s="111" t="n"/>
      <c r="D96" s="111" t="n"/>
      <c r="E96" s="79">
        <f>IF(OR($A96="",$C96="",$D96=""),"",IF('1. Поставки'!$C$18="Да",NETWORKDAYS($C96,$D96),NETWORKDAYS($C96,$D96,Praznici)))</f>
        <v/>
      </c>
      <c r="F96" s="77" t="n"/>
      <c r="G96" s="75" t="n"/>
    </row>
    <row r="97" ht="19.5" customHeight="1" s="55">
      <c r="A97" s="75" t="n"/>
      <c r="B97" s="77" t="n"/>
      <c r="C97" s="111" t="n"/>
      <c r="D97" s="111" t="n"/>
      <c r="E97" s="79">
        <f>IF(OR($A97="",$C97="",$D97=""),"",IF('1. Поставки'!$C$18="Да",NETWORKDAYS($C97,$D97),NETWORKDAYS($C97,$D97,Praznici)))</f>
        <v/>
      </c>
      <c r="F97" s="77" t="n"/>
      <c r="G97" s="75" t="n"/>
    </row>
    <row r="98" ht="19.5" customHeight="1" s="55">
      <c r="A98" s="75" t="n"/>
      <c r="B98" s="77" t="n"/>
      <c r="C98" s="111" t="n"/>
      <c r="D98" s="111" t="n"/>
      <c r="E98" s="79">
        <f>IF(OR($A98="",$C98="",$D98=""),"",IF('1. Поставки'!$C$18="Да",NETWORKDAYS($C98,$D98),NETWORKDAYS($C98,$D98,Praznici)))</f>
        <v/>
      </c>
      <c r="F98" s="77" t="n"/>
      <c r="G98" s="75" t="n"/>
    </row>
    <row r="99" ht="19.5" customHeight="1" s="55">
      <c r="A99" s="75" t="n"/>
      <c r="B99" s="77" t="n"/>
      <c r="C99" s="111" t="n"/>
      <c r="D99" s="111" t="n"/>
      <c r="E99" s="79">
        <f>IF(OR($A99="",$C99="",$D99=""),"",IF('1. Поставки'!$C$18="Да",NETWORKDAYS($C99,$D99),NETWORKDAYS($C99,$D99,Praznici)))</f>
        <v/>
      </c>
      <c r="F99" s="77" t="n"/>
      <c r="G99" s="75" t="n"/>
    </row>
    <row r="100" ht="19.5" customHeight="1" s="55">
      <c r="A100" s="75" t="n"/>
      <c r="B100" s="77" t="n"/>
      <c r="C100" s="111" t="n"/>
      <c r="D100" s="111" t="n"/>
      <c r="E100" s="79">
        <f>IF(OR($A100="",$C100="",$D100=""),"",IF('1. Поставки'!$C$18="Да",NETWORKDAYS($C100,$D100),NETWORKDAYS($C100,$D100,Praznici)))</f>
        <v/>
      </c>
      <c r="F100" s="77" t="n"/>
      <c r="G100" s="75" t="n"/>
    </row>
    <row r="101" ht="19.5" customHeight="1" s="55">
      <c r="A101" s="75" t="n"/>
      <c r="B101" s="77" t="n"/>
      <c r="C101" s="111" t="n"/>
      <c r="D101" s="111" t="n"/>
      <c r="E101" s="79">
        <f>IF(OR($A101="",$C101="",$D101=""),"",IF('1. Поставки'!$C$18="Да",NETWORKDAYS($C101,$D101),NETWORKDAYS($C101,$D101,Praznici)))</f>
        <v/>
      </c>
      <c r="F101" s="77" t="n"/>
      <c r="G101" s="75" t="n"/>
    </row>
    <row r="102" ht="19.5" customHeight="1" s="55">
      <c r="A102" s="75" t="n"/>
      <c r="B102" s="77" t="n"/>
      <c r="C102" s="111" t="n"/>
      <c r="D102" s="111" t="n"/>
      <c r="E102" s="79">
        <f>IF(OR($A102="",$C102="",$D102=""),"",IF('1. Поставки'!$C$18="Да",NETWORKDAYS($C102,$D102),NETWORKDAYS($C102,$D102,Praznici)))</f>
        <v/>
      </c>
      <c r="F102" s="77" t="n"/>
      <c r="G102" s="75" t="n"/>
    </row>
    <row r="103" ht="19.5" customHeight="1" s="55">
      <c r="A103" s="75" t="n"/>
      <c r="B103" s="77" t="n"/>
      <c r="C103" s="111" t="n"/>
      <c r="D103" s="111" t="n"/>
      <c r="E103" s="79">
        <f>IF(OR($A103="",$C103="",$D103=""),"",IF('1. Поставки'!$C$18="Да",NETWORKDAYS($C103,$D103),NETWORKDAYS($C103,$D103,Praznici)))</f>
        <v/>
      </c>
      <c r="F103" s="77" t="n"/>
      <c r="G103" s="75" t="n"/>
    </row>
    <row r="104" ht="19.5" customHeight="1" s="55">
      <c r="A104" s="75" t="n"/>
      <c r="B104" s="77" t="n"/>
      <c r="C104" s="111" t="n"/>
      <c r="D104" s="111" t="n"/>
      <c r="E104" s="79">
        <f>IF(OR($A104="",$C104="",$D104=""),"",IF('1. Поставки'!$C$18="Да",NETWORKDAYS($C104,$D104),NETWORKDAYS($C104,$D104,Praznici)))</f>
        <v/>
      </c>
      <c r="F104" s="77" t="n"/>
      <c r="G104" s="75" t="n"/>
    </row>
  </sheetData>
  <mergeCells count="1">
    <mergeCell ref="A2:G2"/>
  </mergeCells>
  <conditionalFormatting sqref="B5:B104">
    <cfRule type="expression" rank="0" priority="2" equalAverage="0" aboveAverage="0" dxfId="1" text="" percent="0" bottom="0">
      <formula>$B5="Годишен отпуск"</formula>
    </cfRule>
    <cfRule type="expression" rank="0" priority="3" equalAverage="0" aboveAverage="0" dxfId="2" text="" percent="0" bottom="0">
      <formula>$B5="Болничен"</formula>
    </cfRule>
    <cfRule type="expression" rank="0" priority="4" equalAverage="0" aboveAverage="0" dxfId="3" text="" percent="0" bottom="0">
      <formula>$B5="Неплатен"</formula>
    </cfRule>
    <cfRule type="expression" rank="0" priority="5" equalAverage="0" aboveAverage="0" dxfId="4" text="" percent="0" bottom="0">
      <formula>$B5="Друго"</formula>
    </cfRule>
  </conditionalFormatting>
  <conditionalFormatting sqref="F5:F104">
    <cfRule type="expression" rank="0" priority="6" equalAverage="0" aboveAverage="0" dxfId="4" text="" percent="0" bottom="0">
      <formula>$F5="Одобрен"</formula>
    </cfRule>
    <cfRule type="expression" rank="0" priority="7" equalAverage="0" aboveAverage="0" dxfId="3" text="" percent="0" bottom="0">
      <formula>$F5="Изчакващ"</formula>
    </cfRule>
    <cfRule type="expression" rank="0" priority="8" equalAverage="0" aboveAverage="0" dxfId="5" text="" percent="0" bottom="0">
      <formula>$F5="Отменен"</formula>
    </cfRule>
  </conditionalFormatting>
  <dataValidations count="3">
    <dataValidation sqref="B5:B104" showDropDown="0" showInputMessage="0" showErrorMessage="0" allowBlank="1" type="list">
      <formula1>"Годишен одмор,Боледување,Неплатено,Друго"</formula1>
    </dataValidation>
    <dataValidation sqref="F5:F104" showDropDown="0" showInputMessage="0" showErrorMessage="0" allowBlank="1" type="list">
      <formula1>"Одобрено,Во исчекување,Откажано"</formula1>
    </dataValidation>
    <dataValidation sqref="A5:A104" showDropDown="0" showInputMessage="0" showErrorMessage="0" allowBlank="1" type="list">
      <formula1>'2. Вработени'!$A$5:$A$34</formula1>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Преглед за тимот</t>
        </is>
      </c>
    </row>
    <row r="3" ht="15" customHeight="1" s="55">
      <c r="B3" s="64" t="inlineStr">
        <is>
          <t>Се пресметува автоматски од Вработени и Отсуства. Лентата покажува колкав дел од дена се искористени во %.</t>
        </is>
      </c>
    </row>
    <row r="4"/>
    <row r="5" ht="19.5" customHeight="1" s="55">
      <c r="B5" s="82" t="inlineStr">
        <is>
          <t>ДЕНА ВКУПНО (ТИМОТ)</t>
        </is>
      </c>
      <c r="C5" s="83" t="n"/>
      <c r="D5" s="84" t="inlineStr">
        <is>
          <t>ИСКОРИСТЕНИ (ОДОБРЕНИ)</t>
        </is>
      </c>
      <c r="E5" s="85" t="n"/>
      <c r="F5" s="86" t="inlineStr">
        <is>
          <t>ПОБАРАНИ (ВО ИСЧЕКУВАЊЕ)</t>
        </is>
      </c>
      <c r="G5" s="87" t="n"/>
      <c r="H5" s="88" t="inlineStr">
        <is>
          <t>ПРЕОСТАНАТИ</t>
        </is>
      </c>
    </row>
    <row r="6" ht="36" customHeight="1" s="55">
      <c r="B6" s="89">
        <f>'2. Вработени'!G36</f>
        <v/>
      </c>
      <c r="C6" s="83" t="n"/>
      <c r="D6" s="90">
        <f>'2. Вработени'!H36</f>
        <v/>
      </c>
      <c r="E6" s="85" t="n"/>
      <c r="F6" s="91">
        <f>'2. Вработени'!I36</f>
        <v/>
      </c>
      <c r="G6" s="87" t="n"/>
      <c r="H6" s="92">
        <f>'2. Вработени'!J36</f>
        <v/>
      </c>
    </row>
    <row r="7"/>
    <row r="8"/>
    <row r="9" ht="21.75" customHeight="1" s="55">
      <c r="B9" s="58" t="inlineStr">
        <is>
          <t>По вработен</t>
        </is>
      </c>
    </row>
    <row r="10" ht="27.75" customHeight="1" s="55">
      <c r="B10" s="74" t="inlineStr">
        <is>
          <t>Име</t>
        </is>
      </c>
      <c r="C10" s="74" t="inlineStr">
        <is>
          <t>Работен модел</t>
        </is>
      </c>
      <c r="D10" s="74" t="inlineStr">
        <is>
          <t>Дена оваа година</t>
        </is>
      </c>
      <c r="E10" s="74" t="inlineStr">
        <is>
          <t>Искористени</t>
        </is>
      </c>
      <c r="F10" s="74" t="inlineStr">
        <is>
          <t>Побарани</t>
        </is>
      </c>
      <c r="G10" s="74" t="inlineStr">
        <is>
          <t>Преостанати</t>
        </is>
      </c>
      <c r="H10" s="74" t="inlineStr">
        <is>
          <t>% искористени</t>
        </is>
      </c>
    </row>
    <row r="11" ht="19.5" customHeight="1" s="55">
      <c r="B11" s="93">
        <f>IF('2. Вработени'!A5="","",'2. Вработени'!A5)</f>
        <v/>
      </c>
      <c r="C11" s="94">
        <f>IF('2. Вработени'!A5="","",'2. Вработени'!D5&amp;" раб. дена/недела")</f>
        <v/>
      </c>
      <c r="D11" s="95">
        <f>IF('2. Вработени'!A5="","",'2. Вработени'!G5)</f>
        <v/>
      </c>
      <c r="E11" s="95">
        <f>IF('2. Вработени'!A5="","",'2. Вработени'!H5)</f>
        <v/>
      </c>
      <c r="F11" s="95">
        <f>IF('2. Вработени'!A5="","",'2. Вработени'!I5)</f>
        <v/>
      </c>
      <c r="G11" s="95">
        <f>IF('2. Вработени'!A5="","",'2. Вработени'!J5)</f>
        <v/>
      </c>
      <c r="H11" s="96">
        <f>IFERROR(IF('2. Вработени'!A5="","",('2. Вработени'!H5+'2. Вработени'!I5)/'2. Вработени'!G5),"")</f>
        <v/>
      </c>
    </row>
    <row r="12" ht="19.5" customHeight="1" s="55">
      <c r="B12" s="97">
        <f>IF('2. Вработени'!A6="","",'2. Вработени'!A6)</f>
        <v/>
      </c>
      <c r="C12" s="98">
        <f>IF('2. Вработени'!A6="","",'2. Вработени'!D6&amp;" раб. дена/недела")</f>
        <v/>
      </c>
      <c r="D12" s="99">
        <f>IF('2. Вработени'!A6="","",'2. Вработени'!G6)</f>
        <v/>
      </c>
      <c r="E12" s="99">
        <f>IF('2. Вработени'!A6="","",'2. Вработени'!H6)</f>
        <v/>
      </c>
      <c r="F12" s="99">
        <f>IF('2. Вработени'!A6="","",'2. Вработени'!I6)</f>
        <v/>
      </c>
      <c r="G12" s="99">
        <f>IF('2. Вработени'!A6="","",'2. Вработени'!J6)</f>
        <v/>
      </c>
      <c r="H12" s="100">
        <f>IFERROR(IF('2. Вработени'!A6="","",('2. Вработени'!H6+'2. Вработени'!I6)/'2. Вработени'!G6),"")</f>
        <v/>
      </c>
    </row>
    <row r="13" ht="19.5" customHeight="1" s="55">
      <c r="B13" s="93">
        <f>IF('2. Вработени'!A7="","",'2. Вработени'!A7)</f>
        <v/>
      </c>
      <c r="C13" s="94">
        <f>IF('2. Вработени'!A7="","",'2. Вработени'!D7&amp;" раб. дена/недела")</f>
        <v/>
      </c>
      <c r="D13" s="95">
        <f>IF('2. Вработени'!A7="","",'2. Вработени'!G7)</f>
        <v/>
      </c>
      <c r="E13" s="95">
        <f>IF('2. Вработени'!A7="","",'2. Вработени'!H7)</f>
        <v/>
      </c>
      <c r="F13" s="95">
        <f>IF('2. Вработени'!A7="","",'2. Вработени'!I7)</f>
        <v/>
      </c>
      <c r="G13" s="95">
        <f>IF('2. Вработени'!A7="","",'2. Вработени'!J7)</f>
        <v/>
      </c>
      <c r="H13" s="96">
        <f>IFERROR(IF('2. Вработени'!A7="","",('2. Вработени'!H7+'2. Вработени'!I7)/'2. Вработени'!G7),"")</f>
        <v/>
      </c>
    </row>
    <row r="14" ht="19.5" customHeight="1" s="55">
      <c r="B14" s="97">
        <f>IF('2. Вработени'!A8="","",'2. Вработени'!A8)</f>
        <v/>
      </c>
      <c r="C14" s="98">
        <f>IF('2. Вработени'!A8="","",'2. Вработени'!D8&amp;" раб. дена/недела")</f>
        <v/>
      </c>
      <c r="D14" s="99">
        <f>IF('2. Вработени'!A8="","",'2. Вработени'!G8)</f>
        <v/>
      </c>
      <c r="E14" s="99">
        <f>IF('2. Вработени'!A8="","",'2. Вработени'!H8)</f>
        <v/>
      </c>
      <c r="F14" s="99">
        <f>IF('2. Вработени'!A8="","",'2. Вработени'!I8)</f>
        <v/>
      </c>
      <c r="G14" s="99">
        <f>IF('2. Вработени'!A8="","",'2. Вработени'!J8)</f>
        <v/>
      </c>
      <c r="H14" s="100">
        <f>IFERROR(IF('2. Вработени'!A8="","",('2. Вработени'!H8+'2. Вработени'!I8)/'2. Вработени'!G8),"")</f>
        <v/>
      </c>
    </row>
    <row r="15" ht="19.5" customHeight="1" s="55">
      <c r="B15" s="93">
        <f>IF('2. Вработени'!A9="","",'2. Вработени'!A9)</f>
        <v/>
      </c>
      <c r="C15" s="94">
        <f>IF('2. Вработени'!A9="","",'2. Вработени'!D9&amp;" раб. дена/недела")</f>
        <v/>
      </c>
      <c r="D15" s="95">
        <f>IF('2. Вработени'!A9="","",'2. Вработени'!G9)</f>
        <v/>
      </c>
      <c r="E15" s="95">
        <f>IF('2. Вработени'!A9="","",'2. Вработени'!H9)</f>
        <v/>
      </c>
      <c r="F15" s="95">
        <f>IF('2. Вработени'!A9="","",'2. Вработени'!I9)</f>
        <v/>
      </c>
      <c r="G15" s="95">
        <f>IF('2. Вработени'!A9="","",'2. Вработени'!J9)</f>
        <v/>
      </c>
      <c r="H15" s="96">
        <f>IFERROR(IF('2. Вработени'!A9="","",('2. Вработени'!H9+'2. Вработени'!I9)/'2. Вработени'!G9),"")</f>
        <v/>
      </c>
    </row>
    <row r="16" ht="19.5" customHeight="1" s="55">
      <c r="B16" s="97">
        <f>IF('2. Вработени'!A10="","",'2. Вработени'!A10)</f>
        <v/>
      </c>
      <c r="C16" s="98">
        <f>IF('2. Вработени'!A10="","",'2. Вработени'!D10&amp;" раб. дена/недела")</f>
        <v/>
      </c>
      <c r="D16" s="99">
        <f>IF('2. Вработени'!A10="","",'2. Вработени'!G10)</f>
        <v/>
      </c>
      <c r="E16" s="99">
        <f>IF('2. Вработени'!A10="","",'2. Вработени'!H10)</f>
        <v/>
      </c>
      <c r="F16" s="99">
        <f>IF('2. Вработени'!A10="","",'2. Вработени'!I10)</f>
        <v/>
      </c>
      <c r="G16" s="99">
        <f>IF('2. Вработени'!A10="","",'2. Вработени'!J10)</f>
        <v/>
      </c>
      <c r="H16" s="100">
        <f>IFERROR(IF('2. Вработени'!A10="","",('2. Вработени'!H10+'2. Вработени'!I10)/'2. Вработени'!G10),"")</f>
        <v/>
      </c>
    </row>
    <row r="17" ht="19.5" customHeight="1" s="55">
      <c r="B17" s="93">
        <f>IF('2. Вработени'!A11="","",'2. Вработени'!A11)</f>
        <v/>
      </c>
      <c r="C17" s="94">
        <f>IF('2. Вработени'!A11="","",'2. Вработени'!D11&amp;" раб. дена/недела")</f>
        <v/>
      </c>
      <c r="D17" s="95">
        <f>IF('2. Вработени'!A11="","",'2. Вработени'!G11)</f>
        <v/>
      </c>
      <c r="E17" s="95">
        <f>IF('2. Вработени'!A11="","",'2. Вработени'!H11)</f>
        <v/>
      </c>
      <c r="F17" s="95">
        <f>IF('2. Вработени'!A11="","",'2. Вработени'!I11)</f>
        <v/>
      </c>
      <c r="G17" s="95">
        <f>IF('2. Вработени'!A11="","",'2. Вработени'!J11)</f>
        <v/>
      </c>
      <c r="H17" s="96">
        <f>IFERROR(IF('2. Вработени'!A11="","",('2. Вработени'!H11+'2. Вработени'!I11)/'2. Вработени'!G11),"")</f>
        <v/>
      </c>
    </row>
    <row r="18" ht="19.5" customHeight="1" s="55">
      <c r="B18" s="97">
        <f>IF('2. Вработени'!A12="","",'2. Вработени'!A12)</f>
        <v/>
      </c>
      <c r="C18" s="98">
        <f>IF('2. Вработени'!A12="","",'2. Вработени'!D12&amp;" раб. дена/недела")</f>
        <v/>
      </c>
      <c r="D18" s="99">
        <f>IF('2. Вработени'!A12="","",'2. Вработени'!G12)</f>
        <v/>
      </c>
      <c r="E18" s="99">
        <f>IF('2. Вработени'!A12="","",'2. Вработени'!H12)</f>
        <v/>
      </c>
      <c r="F18" s="99">
        <f>IF('2. Вработени'!A12="","",'2. Вработени'!I12)</f>
        <v/>
      </c>
      <c r="G18" s="99">
        <f>IF('2. Вработени'!A12="","",'2. Вработени'!J12)</f>
        <v/>
      </c>
      <c r="H18" s="100">
        <f>IFERROR(IF('2. Вработени'!A12="","",('2. Вработени'!H12+'2. Вработени'!I12)/'2. Вработени'!G12),"")</f>
        <v/>
      </c>
    </row>
    <row r="19" ht="19.5" customHeight="1" s="55">
      <c r="B19" s="93">
        <f>IF('2. Вработени'!A13="","",'2. Вработени'!A13)</f>
        <v/>
      </c>
      <c r="C19" s="94">
        <f>IF('2. Вработени'!A13="","",'2. Вработени'!D13&amp;" раб. дена/недела")</f>
        <v/>
      </c>
      <c r="D19" s="95">
        <f>IF('2. Вработени'!A13="","",'2. Вработени'!G13)</f>
        <v/>
      </c>
      <c r="E19" s="95">
        <f>IF('2. Вработени'!A13="","",'2. Вработени'!H13)</f>
        <v/>
      </c>
      <c r="F19" s="95">
        <f>IF('2. Вработени'!A13="","",'2. Вработени'!I13)</f>
        <v/>
      </c>
      <c r="G19" s="95">
        <f>IF('2. Вработени'!A13="","",'2. Вработени'!J13)</f>
        <v/>
      </c>
      <c r="H19" s="96">
        <f>IFERROR(IF('2. Вработени'!A13="","",('2. Вработени'!H13+'2. Вработени'!I13)/'2. Вработени'!G13),"")</f>
        <v/>
      </c>
    </row>
    <row r="20" ht="19.5" customHeight="1" s="55">
      <c r="B20" s="97">
        <f>IF('2. Вработени'!A14="","",'2. Вработени'!A14)</f>
        <v/>
      </c>
      <c r="C20" s="98">
        <f>IF('2. Вработени'!A14="","",'2. Вработени'!D14&amp;" раб. дена/недела")</f>
        <v/>
      </c>
      <c r="D20" s="99">
        <f>IF('2. Вработени'!A14="","",'2. Вработени'!G14)</f>
        <v/>
      </c>
      <c r="E20" s="99">
        <f>IF('2. Вработени'!A14="","",'2. Вработени'!H14)</f>
        <v/>
      </c>
      <c r="F20" s="99">
        <f>IF('2. Вработени'!A14="","",'2. Вработени'!I14)</f>
        <v/>
      </c>
      <c r="G20" s="99">
        <f>IF('2. Вработени'!A14="","",'2. Вработени'!J14)</f>
        <v/>
      </c>
      <c r="H20" s="100">
        <f>IFERROR(IF('2. Вработени'!A14="","",('2. Вработени'!H14+'2. Вработени'!I14)/'2. Вработени'!G14),"")</f>
        <v/>
      </c>
    </row>
    <row r="21" ht="19.5" customHeight="1" s="55">
      <c r="B21" s="93">
        <f>IF('2. Вработени'!A15="","",'2. Вработени'!A15)</f>
        <v/>
      </c>
      <c r="C21" s="94">
        <f>IF('2. Вработени'!A15="","",'2. Вработени'!D15&amp;" раб. дена/недела")</f>
        <v/>
      </c>
      <c r="D21" s="95">
        <f>IF('2. Вработени'!A15="","",'2. Вработени'!G15)</f>
        <v/>
      </c>
      <c r="E21" s="95">
        <f>IF('2. Вработени'!A15="","",'2. Вработени'!H15)</f>
        <v/>
      </c>
      <c r="F21" s="95">
        <f>IF('2. Вработени'!A15="","",'2. Вработени'!I15)</f>
        <v/>
      </c>
      <c r="G21" s="95">
        <f>IF('2. Вработени'!A15="","",'2. Вработени'!J15)</f>
        <v/>
      </c>
      <c r="H21" s="96">
        <f>IFERROR(IF('2. Вработени'!A15="","",('2. Вработени'!H15+'2. Вработени'!I15)/'2. Вработени'!G15),"")</f>
        <v/>
      </c>
    </row>
    <row r="22" ht="19.5" customHeight="1" s="55">
      <c r="B22" s="97">
        <f>IF('2. Вработени'!A16="","",'2. Вработени'!A16)</f>
        <v/>
      </c>
      <c r="C22" s="98">
        <f>IF('2. Вработени'!A16="","",'2. Вработени'!D16&amp;" раб. дена/недела")</f>
        <v/>
      </c>
      <c r="D22" s="99">
        <f>IF('2. Вработени'!A16="","",'2. Вработени'!G16)</f>
        <v/>
      </c>
      <c r="E22" s="99">
        <f>IF('2. Вработени'!A16="","",'2. Вработени'!H16)</f>
        <v/>
      </c>
      <c r="F22" s="99">
        <f>IF('2. Вработени'!A16="","",'2. Вработени'!I16)</f>
        <v/>
      </c>
      <c r="G22" s="99">
        <f>IF('2. Вработени'!A16="","",'2. Вработени'!J16)</f>
        <v/>
      </c>
      <c r="H22" s="100">
        <f>IFERROR(IF('2. Вработени'!A16="","",('2. Вработени'!H16+'2. Вработени'!I16)/'2. Вработени'!G16),"")</f>
        <v/>
      </c>
    </row>
    <row r="23" ht="19.5" customHeight="1" s="55">
      <c r="B23" s="93">
        <f>IF('2. Вработени'!A17="","",'2. Вработени'!A17)</f>
        <v/>
      </c>
      <c r="C23" s="94">
        <f>IF('2. Вработени'!A17="","",'2. Вработени'!D17&amp;" раб. дена/недела")</f>
        <v/>
      </c>
      <c r="D23" s="95">
        <f>IF('2. Вработени'!A17="","",'2. Вработени'!G17)</f>
        <v/>
      </c>
      <c r="E23" s="95">
        <f>IF('2. Вработени'!A17="","",'2. Вработени'!H17)</f>
        <v/>
      </c>
      <c r="F23" s="95">
        <f>IF('2. Вработени'!A17="","",'2. Вработени'!I17)</f>
        <v/>
      </c>
      <c r="G23" s="95">
        <f>IF('2. Вработени'!A17="","",'2. Вработени'!J17)</f>
        <v/>
      </c>
      <c r="H23" s="96">
        <f>IFERROR(IF('2. Вработени'!A17="","",('2. Вработени'!H17+'2. Вработени'!I17)/'2. Вработени'!G17),"")</f>
        <v/>
      </c>
    </row>
    <row r="24" ht="19.5" customHeight="1" s="55">
      <c r="B24" s="97">
        <f>IF('2. Вработени'!A18="","",'2. Вработени'!A18)</f>
        <v/>
      </c>
      <c r="C24" s="98">
        <f>IF('2. Вработени'!A18="","",'2. Вработени'!D18&amp;" раб. дена/недела")</f>
        <v/>
      </c>
      <c r="D24" s="99">
        <f>IF('2. Вработени'!A18="","",'2. Вработени'!G18)</f>
        <v/>
      </c>
      <c r="E24" s="99">
        <f>IF('2. Вработени'!A18="","",'2. Вработени'!H18)</f>
        <v/>
      </c>
      <c r="F24" s="99">
        <f>IF('2. Вработени'!A18="","",'2. Вработени'!I18)</f>
        <v/>
      </c>
      <c r="G24" s="99">
        <f>IF('2. Вработени'!A18="","",'2. Вработени'!J18)</f>
        <v/>
      </c>
      <c r="H24" s="100">
        <f>IFERROR(IF('2. Вработени'!A18="","",('2. Вработени'!H18+'2. Вработени'!I18)/'2. Вработени'!G18),"")</f>
        <v/>
      </c>
    </row>
    <row r="25" ht="19.5" customHeight="1" s="55">
      <c r="B25" s="93">
        <f>IF('2. Вработени'!A19="","",'2. Вработени'!A19)</f>
        <v/>
      </c>
      <c r="C25" s="94">
        <f>IF('2. Вработени'!A19="","",'2. Вработени'!D19&amp;" раб. дена/недела")</f>
        <v/>
      </c>
      <c r="D25" s="95">
        <f>IF('2. Вработени'!A19="","",'2. Вработени'!G19)</f>
        <v/>
      </c>
      <c r="E25" s="95">
        <f>IF('2. Вработени'!A19="","",'2. Вработени'!H19)</f>
        <v/>
      </c>
      <c r="F25" s="95">
        <f>IF('2. Вработени'!A19="","",'2. Вработени'!I19)</f>
        <v/>
      </c>
      <c r="G25" s="95">
        <f>IF('2. Вработени'!A19="","",'2. Вработени'!J19)</f>
        <v/>
      </c>
      <c r="H25" s="96">
        <f>IFERROR(IF('2. Вработени'!A19="","",('2. Вработени'!H19+'2. Вработени'!I19)/'2. Вработени'!G19),"")</f>
        <v/>
      </c>
    </row>
    <row r="26" ht="19.5" customHeight="1" s="55">
      <c r="B26" s="97">
        <f>IF('2. Вработени'!A20="","",'2. Вработени'!A20)</f>
        <v/>
      </c>
      <c r="C26" s="98">
        <f>IF('2. Вработени'!A20="","",'2. Вработени'!D20&amp;" раб. дена/недела")</f>
        <v/>
      </c>
      <c r="D26" s="99">
        <f>IF('2. Вработени'!A20="","",'2. Вработени'!G20)</f>
        <v/>
      </c>
      <c r="E26" s="99">
        <f>IF('2. Вработени'!A20="","",'2. Вработени'!H20)</f>
        <v/>
      </c>
      <c r="F26" s="99">
        <f>IF('2. Вработени'!A20="","",'2. Вработени'!I20)</f>
        <v/>
      </c>
      <c r="G26" s="99">
        <f>IF('2. Вработени'!A20="","",'2. Вработени'!J20)</f>
        <v/>
      </c>
      <c r="H26" s="100">
        <f>IFERROR(IF('2. Вработени'!A20="","",('2. Вработени'!H20+'2. Вработени'!I20)/'2. Вработени'!G20),"")</f>
        <v/>
      </c>
    </row>
    <row r="27" ht="19.5" customHeight="1" s="55">
      <c r="B27" s="93">
        <f>IF('2. Вработени'!A21="","",'2. Вработени'!A21)</f>
        <v/>
      </c>
      <c r="C27" s="94">
        <f>IF('2. Вработени'!A21="","",'2. Вработени'!D21&amp;" раб. дена/недела")</f>
        <v/>
      </c>
      <c r="D27" s="95">
        <f>IF('2. Вработени'!A21="","",'2. Вработени'!G21)</f>
        <v/>
      </c>
      <c r="E27" s="95">
        <f>IF('2. Вработени'!A21="","",'2. Вработени'!H21)</f>
        <v/>
      </c>
      <c r="F27" s="95">
        <f>IF('2. Вработени'!A21="","",'2. Вработени'!I21)</f>
        <v/>
      </c>
      <c r="G27" s="95">
        <f>IF('2. Вработени'!A21="","",'2. Вработени'!J21)</f>
        <v/>
      </c>
      <c r="H27" s="96">
        <f>IFERROR(IF('2. Вработени'!A21="","",('2. Вработени'!H21+'2. Вработени'!I21)/'2. Вработени'!G21),"")</f>
        <v/>
      </c>
    </row>
    <row r="28" ht="19.5" customHeight="1" s="55">
      <c r="B28" s="97">
        <f>IF('2. Вработени'!A22="","",'2. Вработени'!A22)</f>
        <v/>
      </c>
      <c r="C28" s="98">
        <f>IF('2. Вработени'!A22="","",'2. Вработени'!D22&amp;" раб. дена/недела")</f>
        <v/>
      </c>
      <c r="D28" s="99">
        <f>IF('2. Вработени'!A22="","",'2. Вработени'!G22)</f>
        <v/>
      </c>
      <c r="E28" s="99">
        <f>IF('2. Вработени'!A22="","",'2. Вработени'!H22)</f>
        <v/>
      </c>
      <c r="F28" s="99">
        <f>IF('2. Вработени'!A22="","",'2. Вработени'!I22)</f>
        <v/>
      </c>
      <c r="G28" s="99">
        <f>IF('2. Вработени'!A22="","",'2. Вработени'!J22)</f>
        <v/>
      </c>
      <c r="H28" s="100">
        <f>IFERROR(IF('2. Вработени'!A22="","",('2. Вработени'!H22+'2. Вработени'!I22)/'2. Вработени'!G22),"")</f>
        <v/>
      </c>
    </row>
    <row r="29" ht="19.5" customHeight="1" s="55">
      <c r="B29" s="93">
        <f>IF('2. Вработени'!A23="","",'2. Вработени'!A23)</f>
        <v/>
      </c>
      <c r="C29" s="94">
        <f>IF('2. Вработени'!A23="","",'2. Вработени'!D23&amp;" раб. дена/недела")</f>
        <v/>
      </c>
      <c r="D29" s="95">
        <f>IF('2. Вработени'!A23="","",'2. Вработени'!G23)</f>
        <v/>
      </c>
      <c r="E29" s="95">
        <f>IF('2. Вработени'!A23="","",'2. Вработени'!H23)</f>
        <v/>
      </c>
      <c r="F29" s="95">
        <f>IF('2. Вработени'!A23="","",'2. Вработени'!I23)</f>
        <v/>
      </c>
      <c r="G29" s="95">
        <f>IF('2. Вработени'!A23="","",'2. Вработени'!J23)</f>
        <v/>
      </c>
      <c r="H29" s="96">
        <f>IFERROR(IF('2. Вработени'!A23="","",('2. Вработени'!H23+'2. Вработени'!I23)/'2. Вработени'!G23),"")</f>
        <v/>
      </c>
    </row>
    <row r="30" ht="19.5" customHeight="1" s="55">
      <c r="B30" s="97">
        <f>IF('2. Вработени'!A24="","",'2. Вработени'!A24)</f>
        <v/>
      </c>
      <c r="C30" s="98">
        <f>IF('2. Вработени'!A24="","",'2. Вработени'!D24&amp;" раб. дена/недела")</f>
        <v/>
      </c>
      <c r="D30" s="99">
        <f>IF('2. Вработени'!A24="","",'2. Вработени'!G24)</f>
        <v/>
      </c>
      <c r="E30" s="99">
        <f>IF('2. Вработени'!A24="","",'2. Вработени'!H24)</f>
        <v/>
      </c>
      <c r="F30" s="99">
        <f>IF('2. Вработени'!A24="","",'2. Вработени'!I24)</f>
        <v/>
      </c>
      <c r="G30" s="99">
        <f>IF('2. Вработени'!A24="","",'2. Вработени'!J24)</f>
        <v/>
      </c>
      <c r="H30" s="100">
        <f>IFERROR(IF('2. Вработени'!A24="","",('2. Вработени'!H24+'2. Вработени'!I24)/'2. Вработени'!G24),"")</f>
        <v/>
      </c>
    </row>
    <row r="31" ht="19.5" customHeight="1" s="55">
      <c r="B31" s="93">
        <f>IF('2. Вработени'!A25="","",'2. Вработени'!A25)</f>
        <v/>
      </c>
      <c r="C31" s="94">
        <f>IF('2. Вработени'!A25="","",'2. Вработени'!D25&amp;" раб. дена/недела")</f>
        <v/>
      </c>
      <c r="D31" s="95">
        <f>IF('2. Вработени'!A25="","",'2. Вработени'!G25)</f>
        <v/>
      </c>
      <c r="E31" s="95">
        <f>IF('2. Вработени'!A25="","",'2. Вработени'!H25)</f>
        <v/>
      </c>
      <c r="F31" s="95">
        <f>IF('2. Вработени'!A25="","",'2. Вработени'!I25)</f>
        <v/>
      </c>
      <c r="G31" s="95">
        <f>IF('2. Вработени'!A25="","",'2. Вработени'!J25)</f>
        <v/>
      </c>
      <c r="H31" s="96">
        <f>IFERROR(IF('2. Вработени'!A25="","",('2. Вработени'!H25+'2. Вработени'!I25)/'2. Вработени'!G25),"")</f>
        <v/>
      </c>
    </row>
    <row r="32" ht="19.5" customHeight="1" s="55">
      <c r="B32" s="97">
        <f>IF('2. Вработени'!A26="","",'2. Вработени'!A26)</f>
        <v/>
      </c>
      <c r="C32" s="98">
        <f>IF('2. Вработени'!A26="","",'2. Вработени'!D26&amp;" раб. дена/недела")</f>
        <v/>
      </c>
      <c r="D32" s="99">
        <f>IF('2. Вработени'!A26="","",'2. Вработени'!G26)</f>
        <v/>
      </c>
      <c r="E32" s="99">
        <f>IF('2. Вработени'!A26="","",'2. Вработени'!H26)</f>
        <v/>
      </c>
      <c r="F32" s="99">
        <f>IF('2. Вработени'!A26="","",'2. Вработени'!I26)</f>
        <v/>
      </c>
      <c r="G32" s="99">
        <f>IF('2. Вработени'!A26="","",'2. Вработени'!J26)</f>
        <v/>
      </c>
      <c r="H32" s="100">
        <f>IFERROR(IF('2. Вработени'!A26="","",('2. Вработени'!H26+'2. Вработени'!I26)/'2. Вработени'!G26),"")</f>
        <v/>
      </c>
    </row>
    <row r="33" ht="19.5" customHeight="1" s="55">
      <c r="B33" s="93">
        <f>IF('2. Вработени'!A27="","",'2. Вработени'!A27)</f>
        <v/>
      </c>
      <c r="C33" s="94">
        <f>IF('2. Вработени'!A27="","",'2. Вработени'!D27&amp;" раб. дена/недела")</f>
        <v/>
      </c>
      <c r="D33" s="95">
        <f>IF('2. Вработени'!A27="","",'2. Вработени'!G27)</f>
        <v/>
      </c>
      <c r="E33" s="95">
        <f>IF('2. Вработени'!A27="","",'2. Вработени'!H27)</f>
        <v/>
      </c>
      <c r="F33" s="95">
        <f>IF('2. Вработени'!A27="","",'2. Вработени'!I27)</f>
        <v/>
      </c>
      <c r="G33" s="95">
        <f>IF('2. Вработени'!A27="","",'2. Вработени'!J27)</f>
        <v/>
      </c>
      <c r="H33" s="96">
        <f>IFERROR(IF('2. Вработени'!A27="","",('2. Вработени'!H27+'2. Вработени'!I27)/'2. Вработени'!G27),"")</f>
        <v/>
      </c>
    </row>
    <row r="34" ht="19.5" customHeight="1" s="55">
      <c r="B34" s="97">
        <f>IF('2. Вработени'!A28="","",'2. Вработени'!A28)</f>
        <v/>
      </c>
      <c r="C34" s="98">
        <f>IF('2. Вработени'!A28="","",'2. Вработени'!D28&amp;" раб. дена/недела")</f>
        <v/>
      </c>
      <c r="D34" s="99">
        <f>IF('2. Вработени'!A28="","",'2. Вработени'!G28)</f>
        <v/>
      </c>
      <c r="E34" s="99">
        <f>IF('2. Вработени'!A28="","",'2. Вработени'!H28)</f>
        <v/>
      </c>
      <c r="F34" s="99">
        <f>IF('2. Вработени'!A28="","",'2. Вработени'!I28)</f>
        <v/>
      </c>
      <c r="G34" s="99">
        <f>IF('2. Вработени'!A28="","",'2. Вработени'!J28)</f>
        <v/>
      </c>
      <c r="H34" s="100">
        <f>IFERROR(IF('2. Вработени'!A28="","",('2. Вработени'!H28+'2. Вработени'!I28)/'2. Вработени'!G28),"")</f>
        <v/>
      </c>
    </row>
    <row r="35" ht="19.5" customHeight="1" s="55">
      <c r="B35" s="93">
        <f>IF('2. Вработени'!A29="","",'2. Вработени'!A29)</f>
        <v/>
      </c>
      <c r="C35" s="94">
        <f>IF('2. Вработени'!A29="","",'2. Вработени'!D29&amp;" раб. дена/недела")</f>
        <v/>
      </c>
      <c r="D35" s="95">
        <f>IF('2. Вработени'!A29="","",'2. Вработени'!G29)</f>
        <v/>
      </c>
      <c r="E35" s="95">
        <f>IF('2. Вработени'!A29="","",'2. Вработени'!H29)</f>
        <v/>
      </c>
      <c r="F35" s="95">
        <f>IF('2. Вработени'!A29="","",'2. Вработени'!I29)</f>
        <v/>
      </c>
      <c r="G35" s="95">
        <f>IF('2. Вработени'!A29="","",'2. Вработени'!J29)</f>
        <v/>
      </c>
      <c r="H35" s="96">
        <f>IFERROR(IF('2. Вработени'!A29="","",('2. Вработени'!H29+'2. Вработени'!I29)/'2. Вработени'!G29),"")</f>
        <v/>
      </c>
    </row>
    <row r="36" ht="19.5" customHeight="1" s="55">
      <c r="B36" s="97">
        <f>IF('2. Вработени'!A30="","",'2. Вработени'!A30)</f>
        <v/>
      </c>
      <c r="C36" s="98">
        <f>IF('2. Вработени'!A30="","",'2. Вработени'!D30&amp;" раб. дена/недела")</f>
        <v/>
      </c>
      <c r="D36" s="99">
        <f>IF('2. Вработени'!A30="","",'2. Вработени'!G30)</f>
        <v/>
      </c>
      <c r="E36" s="99">
        <f>IF('2. Вработени'!A30="","",'2. Вработени'!H30)</f>
        <v/>
      </c>
      <c r="F36" s="99">
        <f>IF('2. Вработени'!A30="","",'2. Вработени'!I30)</f>
        <v/>
      </c>
      <c r="G36" s="99">
        <f>IF('2. Вработени'!A30="","",'2. Вработени'!J30)</f>
        <v/>
      </c>
      <c r="H36" s="100">
        <f>IFERROR(IF('2. Вработени'!A30="","",('2. Вработени'!H30+'2. Вработени'!I30)/'2. Вработени'!G30),"")</f>
        <v/>
      </c>
    </row>
    <row r="37" ht="19.5" customHeight="1" s="55">
      <c r="B37" s="93">
        <f>IF('2. Вработени'!A31="","",'2. Вработени'!A31)</f>
        <v/>
      </c>
      <c r="C37" s="94">
        <f>IF('2. Вработени'!A31="","",'2. Вработени'!D31&amp;" раб. дена/недела")</f>
        <v/>
      </c>
      <c r="D37" s="95">
        <f>IF('2. Вработени'!A31="","",'2. Вработени'!G31)</f>
        <v/>
      </c>
      <c r="E37" s="95">
        <f>IF('2. Вработени'!A31="","",'2. Вработени'!H31)</f>
        <v/>
      </c>
      <c r="F37" s="95">
        <f>IF('2. Вработени'!A31="","",'2. Вработени'!I31)</f>
        <v/>
      </c>
      <c r="G37" s="95">
        <f>IF('2. Вработени'!A31="","",'2. Вработени'!J31)</f>
        <v/>
      </c>
      <c r="H37" s="96">
        <f>IFERROR(IF('2. Вработени'!A31="","",('2. Вработени'!H31+'2. Вработени'!I31)/'2. Вработени'!G31),"")</f>
        <v/>
      </c>
    </row>
    <row r="38" ht="19.5" customHeight="1" s="55">
      <c r="B38" s="97">
        <f>IF('2. Вработени'!A32="","",'2. Вработени'!A32)</f>
        <v/>
      </c>
      <c r="C38" s="98">
        <f>IF('2. Вработени'!A32="","",'2. Вработени'!D32&amp;" раб. дена/недела")</f>
        <v/>
      </c>
      <c r="D38" s="99">
        <f>IF('2. Вработени'!A32="","",'2. Вработени'!G32)</f>
        <v/>
      </c>
      <c r="E38" s="99">
        <f>IF('2. Вработени'!A32="","",'2. Вработени'!H32)</f>
        <v/>
      </c>
      <c r="F38" s="99">
        <f>IF('2. Вработени'!A32="","",'2. Вработени'!I32)</f>
        <v/>
      </c>
      <c r="G38" s="99">
        <f>IF('2. Вработени'!A32="","",'2. Вработени'!J32)</f>
        <v/>
      </c>
      <c r="H38" s="100">
        <f>IFERROR(IF('2. Вработени'!A32="","",('2. Вработени'!H32+'2. Вработени'!I32)/'2. Вработени'!G32),"")</f>
        <v/>
      </c>
    </row>
    <row r="39" ht="19.5" customHeight="1" s="55">
      <c r="B39" s="93">
        <f>IF('2. Вработени'!A33="","",'2. Вработени'!A33)</f>
        <v/>
      </c>
      <c r="C39" s="94">
        <f>IF('2. Вработени'!A33="","",'2. Вработени'!D33&amp;" раб. дена/недела")</f>
        <v/>
      </c>
      <c r="D39" s="95">
        <f>IF('2. Вработени'!A33="","",'2. Вработени'!G33)</f>
        <v/>
      </c>
      <c r="E39" s="95">
        <f>IF('2. Вработени'!A33="","",'2. Вработени'!H33)</f>
        <v/>
      </c>
      <c r="F39" s="95">
        <f>IF('2. Вработени'!A33="","",'2. Вработени'!I33)</f>
        <v/>
      </c>
      <c r="G39" s="95">
        <f>IF('2. Вработени'!A33="","",'2. Вработени'!J33)</f>
        <v/>
      </c>
      <c r="H39" s="96">
        <f>IFERROR(IF('2. Вработени'!A33="","",('2. Вработени'!H33+'2. Вработени'!I33)/'2. Вработени'!G33),"")</f>
        <v/>
      </c>
    </row>
    <row r="40" ht="19.5" customHeight="1" s="55">
      <c r="B40" s="97">
        <f>IF('2. Вработени'!A34="","",'2. Вработени'!A34)</f>
        <v/>
      </c>
      <c r="C40" s="98">
        <f>IF('2. Вработени'!A34="","",'2. Вработени'!D34&amp;" раб. дена/недела")</f>
        <v/>
      </c>
      <c r="D40" s="99">
        <f>IF('2. Вработени'!A34="","",'2. Вработени'!G34)</f>
        <v/>
      </c>
      <c r="E40" s="99">
        <f>IF('2. Вработени'!A34="","",'2. Вработени'!H34)</f>
        <v/>
      </c>
      <c r="F40" s="99">
        <f>IF('2. Вработени'!A34="","",'2. Вработени'!I34)</f>
        <v/>
      </c>
      <c r="G40" s="99">
        <f>IF('2. Вработени'!A34="","",'2. Вработени'!J34)</f>
        <v/>
      </c>
      <c r="H40" s="100">
        <f>IFERROR(IF('2. Вработени'!A34="","",('2. Вработени'!H34+'2. Вработени'!I34)/'2. Вработени'!G34),"")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Годишен календар</t>
        </is>
      </c>
    </row>
    <row r="2" ht="15" customHeight="1" s="55">
      <c r="A2" s="64" t="inlineStr">
        <is>
          <t>Секоја ќелија ги покажува работните дена одмор во таа недела. Ќелиите се бојат во сино при одобрен одмор. Задржете на бројот на неделата за датумот.</t>
        </is>
      </c>
    </row>
    <row r="3" ht="18" customHeight="1" s="55">
      <c r="A3" s="101" t="inlineStr">
        <is>
          <t>Месец →</t>
        </is>
      </c>
      <c r="B3" s="102" t="inlineStr">
        <is>
          <t>Јан</t>
        </is>
      </c>
      <c r="F3" s="102" t="inlineStr">
        <is>
          <t>Фев</t>
        </is>
      </c>
      <c r="J3" s="102" t="inlineStr">
        <is>
          <t>Мар</t>
        </is>
      </c>
      <c r="N3" s="102" t="inlineStr">
        <is>
          <t>Апр</t>
        </is>
      </c>
      <c r="S3" s="102" t="inlineStr">
        <is>
          <t>Мај</t>
        </is>
      </c>
      <c r="W3" s="102" t="inlineStr">
        <is>
          <t>Јун</t>
        </is>
      </c>
      <c r="AA3" s="102" t="inlineStr">
        <is>
          <t>Јул</t>
        </is>
      </c>
      <c r="AF3" s="102" t="inlineStr">
        <is>
          <t>Авг</t>
        </is>
      </c>
      <c r="AJ3" s="102" t="inlineStr">
        <is>
          <t>Сеп</t>
        </is>
      </c>
      <c r="AO3" s="102" t="inlineStr">
        <is>
          <t>Окт</t>
        </is>
      </c>
      <c r="AS3" s="102" t="inlineStr">
        <is>
          <t>Ное</t>
        </is>
      </c>
      <c r="AW3" s="102" t="inlineStr">
        <is>
          <t>Дек</t>
        </is>
      </c>
    </row>
    <row r="4" ht="15" customHeight="1" s="55">
      <c r="A4" s="103" t="inlineStr">
        <is>
          <t>Недела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Вработени'!A5="","",'2. Вработени'!A5)</f>
        <v/>
      </c>
      <c r="B5" s="106">
        <f>IF($A5="","",COUNTIFS('3. Отсуства'!$A$5:$A$200,$A5,'3. Отсуства'!$F$5:$F$200,"Одобрено",'3. Отсуства'!$C$5:$C$200,"&lt;="&amp;('1. Поставки'!$C$9+(1-1)*7+6),'3. Отсуства'!$D$5:$D$200,"&gt;="&amp;('1. Поставки'!$C$9+(1-1)*7)))</f>
        <v/>
      </c>
      <c r="C5" s="106">
        <f>IF($A5="","",COUNTIFS('3. Отсуства'!$A$5:$A$200,$A5,'3. Отсуства'!$F$5:$F$200,"Одобрено",'3. Отсуства'!$C$5:$C$200,"&lt;="&amp;('1. Поставки'!$C$9+(2-1)*7+6),'3. Отсуства'!$D$5:$D$200,"&gt;="&amp;('1. Поставки'!$C$9+(2-1)*7)))</f>
        <v/>
      </c>
      <c r="D5" s="106">
        <f>IF($A5="","",COUNTIFS('3. Отсуства'!$A$5:$A$200,$A5,'3. Отсуства'!$F$5:$F$200,"Одобрено",'3. Отсуства'!$C$5:$C$200,"&lt;="&amp;('1. Поставки'!$C$9+(3-1)*7+6),'3. Отсуства'!$D$5:$D$200,"&gt;="&amp;('1. Поставки'!$C$9+(3-1)*7)))</f>
        <v/>
      </c>
      <c r="E5" s="106">
        <f>IF($A5="","",COUNTIFS('3. Отсуства'!$A$5:$A$200,$A5,'3. Отсуства'!$F$5:$F$200,"Одобрено",'3. Отсуства'!$C$5:$C$200,"&lt;="&amp;('1. Поставки'!$C$9+(4-1)*7+6),'3. Отсуства'!$D$5:$D$200,"&gt;="&amp;('1. Поставки'!$C$9+(4-1)*7)))</f>
        <v/>
      </c>
      <c r="F5" s="106">
        <f>IF($A5="","",COUNTIFS('3. Отсуства'!$A$5:$A$200,$A5,'3. Отсуства'!$F$5:$F$200,"Одобрено",'3. Отсуства'!$C$5:$C$200,"&lt;="&amp;('1. Поставки'!$C$9+(5-1)*7+6),'3. Отсуства'!$D$5:$D$200,"&gt;="&amp;('1. Поставки'!$C$9+(5-1)*7)))</f>
        <v/>
      </c>
      <c r="G5" s="106">
        <f>IF($A5="","",COUNTIFS('3. Отсуства'!$A$5:$A$200,$A5,'3. Отсуства'!$F$5:$F$200,"Одобрено",'3. Отсуства'!$C$5:$C$200,"&lt;="&amp;('1. Поставки'!$C$9+(6-1)*7+6),'3. Отсуства'!$D$5:$D$200,"&gt;="&amp;('1. Поставки'!$C$9+(6-1)*7)))</f>
        <v/>
      </c>
      <c r="H5" s="106">
        <f>IF($A5="","",COUNTIFS('3. Отсуства'!$A$5:$A$200,$A5,'3. Отсуства'!$F$5:$F$200,"Одобрено",'3. Отсуства'!$C$5:$C$200,"&lt;="&amp;('1. Поставки'!$C$9+(7-1)*7+6),'3. Отсуства'!$D$5:$D$200,"&gt;="&amp;('1. Поставки'!$C$9+(7-1)*7)))</f>
        <v/>
      </c>
      <c r="I5" s="106">
        <f>IF($A5="","",COUNTIFS('3. Отсуства'!$A$5:$A$200,$A5,'3. Отсуства'!$F$5:$F$200,"Одобрено",'3. Отсуства'!$C$5:$C$200,"&lt;="&amp;('1. Поставки'!$C$9+(8-1)*7+6),'3. Отсуства'!$D$5:$D$200,"&gt;="&amp;('1. Поставки'!$C$9+(8-1)*7)))</f>
        <v/>
      </c>
      <c r="J5" s="106">
        <f>IF($A5="","",COUNTIFS('3. Отсуства'!$A$5:$A$200,$A5,'3. Отсуства'!$F$5:$F$200,"Одобрено",'3. Отсуства'!$C$5:$C$200,"&lt;="&amp;('1. Поставки'!$C$9+(9-1)*7+6),'3. Отсуства'!$D$5:$D$200,"&gt;="&amp;('1. Поставки'!$C$9+(9-1)*7)))</f>
        <v/>
      </c>
      <c r="K5" s="106">
        <f>IF($A5="","",COUNTIFS('3. Отсуства'!$A$5:$A$200,$A5,'3. Отсуства'!$F$5:$F$200,"Одобрено",'3. Отсуства'!$C$5:$C$200,"&lt;="&amp;('1. Поставки'!$C$9+(10-1)*7+6),'3. Отсуства'!$D$5:$D$200,"&gt;="&amp;('1. Поставки'!$C$9+(10-1)*7)))</f>
        <v/>
      </c>
      <c r="L5" s="106">
        <f>IF($A5="","",COUNTIFS('3. Отсуства'!$A$5:$A$200,$A5,'3. Отсуства'!$F$5:$F$200,"Одобрено",'3. Отсуства'!$C$5:$C$200,"&lt;="&amp;('1. Поставки'!$C$9+(11-1)*7+6),'3. Отсуства'!$D$5:$D$200,"&gt;="&amp;('1. Поставки'!$C$9+(11-1)*7)))</f>
        <v/>
      </c>
      <c r="M5" s="106">
        <f>IF($A5="","",COUNTIFS('3. Отсуства'!$A$5:$A$200,$A5,'3. Отсуства'!$F$5:$F$200,"Одобрено",'3. Отсуства'!$C$5:$C$200,"&lt;="&amp;('1. Поставки'!$C$9+(12-1)*7+6),'3. Отсуства'!$D$5:$D$200,"&gt;="&amp;('1. Поставки'!$C$9+(12-1)*7)))</f>
        <v/>
      </c>
      <c r="N5" s="106">
        <f>IF($A5="","",COUNTIFS('3. Отсуства'!$A$5:$A$200,$A5,'3. Отсуства'!$F$5:$F$200,"Одобрено",'3. Отсуства'!$C$5:$C$200,"&lt;="&amp;('1. Поставки'!$C$9+(13-1)*7+6),'3. Отсуства'!$D$5:$D$200,"&gt;="&amp;('1. Поставки'!$C$9+(13-1)*7)))</f>
        <v/>
      </c>
      <c r="O5" s="106">
        <f>IF($A5="","",COUNTIFS('3. Отсуства'!$A$5:$A$200,$A5,'3. Отсуства'!$F$5:$F$200,"Одобрено",'3. Отсуства'!$C$5:$C$200,"&lt;="&amp;('1. Поставки'!$C$9+(14-1)*7+6),'3. Отсуства'!$D$5:$D$200,"&gt;="&amp;('1. Поставки'!$C$9+(14-1)*7)))</f>
        <v/>
      </c>
      <c r="P5" s="106">
        <f>IF($A5="","",COUNTIFS('3. Отсуства'!$A$5:$A$200,$A5,'3. Отсуства'!$F$5:$F$200,"Одобрено",'3. Отсуства'!$C$5:$C$200,"&lt;="&amp;('1. Поставки'!$C$9+(15-1)*7+6),'3. Отсуства'!$D$5:$D$200,"&gt;="&amp;('1. Поставки'!$C$9+(15-1)*7)))</f>
        <v/>
      </c>
      <c r="Q5" s="106">
        <f>IF($A5="","",COUNTIFS('3. Отсуства'!$A$5:$A$200,$A5,'3. Отсуства'!$F$5:$F$200,"Одобрено",'3. Отсуства'!$C$5:$C$200,"&lt;="&amp;('1. Поставки'!$C$9+(16-1)*7+6),'3. Отсуства'!$D$5:$D$200,"&gt;="&amp;('1. Поставки'!$C$9+(16-1)*7)))</f>
        <v/>
      </c>
      <c r="R5" s="106">
        <f>IF($A5="","",COUNTIFS('3. Отсуства'!$A$5:$A$200,$A5,'3. Отсуства'!$F$5:$F$200,"Одобрено",'3. Отсуства'!$C$5:$C$200,"&lt;="&amp;('1. Поставки'!$C$9+(17-1)*7+6),'3. Отсуства'!$D$5:$D$200,"&gt;="&amp;('1. Поставки'!$C$9+(17-1)*7)))</f>
        <v/>
      </c>
      <c r="S5" s="106">
        <f>IF($A5="","",COUNTIFS('3. Отсуства'!$A$5:$A$200,$A5,'3. Отсуства'!$F$5:$F$200,"Одобрено",'3. Отсуства'!$C$5:$C$200,"&lt;="&amp;('1. Поставки'!$C$9+(18-1)*7+6),'3. Отсуства'!$D$5:$D$200,"&gt;="&amp;('1. Поставки'!$C$9+(18-1)*7)))</f>
        <v/>
      </c>
      <c r="T5" s="106">
        <f>IF($A5="","",COUNTIFS('3. Отсуства'!$A$5:$A$200,$A5,'3. Отсуства'!$F$5:$F$200,"Одобрено",'3. Отсуства'!$C$5:$C$200,"&lt;="&amp;('1. Поставки'!$C$9+(19-1)*7+6),'3. Отсуства'!$D$5:$D$200,"&gt;="&amp;('1. Поставки'!$C$9+(19-1)*7)))</f>
        <v/>
      </c>
      <c r="U5" s="106">
        <f>IF($A5="","",COUNTIFS('3. Отсуства'!$A$5:$A$200,$A5,'3. Отсуства'!$F$5:$F$200,"Одобрено",'3. Отсуства'!$C$5:$C$200,"&lt;="&amp;('1. Поставки'!$C$9+(20-1)*7+6),'3. Отсуства'!$D$5:$D$200,"&gt;="&amp;('1. Поставки'!$C$9+(20-1)*7)))</f>
        <v/>
      </c>
      <c r="V5" s="106">
        <f>IF($A5="","",COUNTIFS('3. Отсуства'!$A$5:$A$200,$A5,'3. Отсуства'!$F$5:$F$200,"Одобрено",'3. Отсуства'!$C$5:$C$200,"&lt;="&amp;('1. Поставки'!$C$9+(21-1)*7+6),'3. Отсуства'!$D$5:$D$200,"&gt;="&amp;('1. Поставки'!$C$9+(21-1)*7)))</f>
        <v/>
      </c>
      <c r="W5" s="106">
        <f>IF($A5="","",COUNTIFS('3. Отсуства'!$A$5:$A$200,$A5,'3. Отсуства'!$F$5:$F$200,"Одобрено",'3. Отсуства'!$C$5:$C$200,"&lt;="&amp;('1. Поставки'!$C$9+(22-1)*7+6),'3. Отсуства'!$D$5:$D$200,"&gt;="&amp;('1. Поставки'!$C$9+(22-1)*7)))</f>
        <v/>
      </c>
      <c r="X5" s="106">
        <f>IF($A5="","",COUNTIFS('3. Отсуства'!$A$5:$A$200,$A5,'3. Отсуства'!$F$5:$F$200,"Одобрено",'3. Отсуства'!$C$5:$C$200,"&lt;="&amp;('1. Поставки'!$C$9+(23-1)*7+6),'3. Отсуства'!$D$5:$D$200,"&gt;="&amp;('1. Поставки'!$C$9+(23-1)*7)))</f>
        <v/>
      </c>
      <c r="Y5" s="106">
        <f>IF($A5="","",COUNTIFS('3. Отсуства'!$A$5:$A$200,$A5,'3. Отсуства'!$F$5:$F$200,"Одобрено",'3. Отсуства'!$C$5:$C$200,"&lt;="&amp;('1. Поставки'!$C$9+(24-1)*7+6),'3. Отсуства'!$D$5:$D$200,"&gt;="&amp;('1. Поставки'!$C$9+(24-1)*7)))</f>
        <v/>
      </c>
      <c r="Z5" s="106">
        <f>IF($A5="","",COUNTIFS('3. Отсуства'!$A$5:$A$200,$A5,'3. Отсуства'!$F$5:$F$200,"Одобрено",'3. Отсуства'!$C$5:$C$200,"&lt;="&amp;('1. Поставки'!$C$9+(25-1)*7+6),'3. Отсуства'!$D$5:$D$200,"&gt;="&amp;('1. Поставки'!$C$9+(25-1)*7)))</f>
        <v/>
      </c>
      <c r="AA5" s="106">
        <f>IF($A5="","",COUNTIFS('3. Отсуства'!$A$5:$A$200,$A5,'3. Отсуства'!$F$5:$F$200,"Одобрено",'3. Отсуства'!$C$5:$C$200,"&lt;="&amp;('1. Поставки'!$C$9+(26-1)*7+6),'3. Отсуства'!$D$5:$D$200,"&gt;="&amp;('1. Поставки'!$C$9+(26-1)*7)))</f>
        <v/>
      </c>
      <c r="AB5" s="106">
        <f>IF($A5="","",COUNTIFS('3. Отсуства'!$A$5:$A$200,$A5,'3. Отсуства'!$F$5:$F$200,"Одобрено",'3. Отсуства'!$C$5:$C$200,"&lt;="&amp;('1. Поставки'!$C$9+(27-1)*7+6),'3. Отсуства'!$D$5:$D$200,"&gt;="&amp;('1. Поставки'!$C$9+(27-1)*7)))</f>
        <v/>
      </c>
      <c r="AC5" s="106">
        <f>IF($A5="","",COUNTIFS('3. Отсуства'!$A$5:$A$200,$A5,'3. Отсуства'!$F$5:$F$200,"Одобрено",'3. Отсуства'!$C$5:$C$200,"&lt;="&amp;('1. Поставки'!$C$9+(28-1)*7+6),'3. Отсуства'!$D$5:$D$200,"&gt;="&amp;('1. Поставки'!$C$9+(28-1)*7)))</f>
        <v/>
      </c>
      <c r="AD5" s="106">
        <f>IF($A5="","",COUNTIFS('3. Отсуства'!$A$5:$A$200,$A5,'3. Отсуства'!$F$5:$F$200,"Одобрено",'3. Отсуства'!$C$5:$C$200,"&lt;="&amp;('1. Поставки'!$C$9+(29-1)*7+6),'3. Отсуства'!$D$5:$D$200,"&gt;="&amp;('1. Поставки'!$C$9+(29-1)*7)))</f>
        <v/>
      </c>
      <c r="AE5" s="106">
        <f>IF($A5="","",COUNTIFS('3. Отсуства'!$A$5:$A$200,$A5,'3. Отсуства'!$F$5:$F$200,"Одобрено",'3. Отсуства'!$C$5:$C$200,"&lt;="&amp;('1. Поставки'!$C$9+(30-1)*7+6),'3. Отсуства'!$D$5:$D$200,"&gt;="&amp;('1. Поставки'!$C$9+(30-1)*7)))</f>
        <v/>
      </c>
      <c r="AF5" s="106">
        <f>IF($A5="","",COUNTIFS('3. Отсуства'!$A$5:$A$200,$A5,'3. Отсуства'!$F$5:$F$200,"Одобрено",'3. Отсуства'!$C$5:$C$200,"&lt;="&amp;('1. Поставки'!$C$9+(31-1)*7+6),'3. Отсуства'!$D$5:$D$200,"&gt;="&amp;('1. Поставки'!$C$9+(31-1)*7)))</f>
        <v/>
      </c>
      <c r="AG5" s="106">
        <f>IF($A5="","",COUNTIFS('3. Отсуства'!$A$5:$A$200,$A5,'3. Отсуства'!$F$5:$F$200,"Одобрено",'3. Отсуства'!$C$5:$C$200,"&lt;="&amp;('1. Поставки'!$C$9+(32-1)*7+6),'3. Отсуства'!$D$5:$D$200,"&gt;="&amp;('1. Поставки'!$C$9+(32-1)*7)))</f>
        <v/>
      </c>
      <c r="AH5" s="106">
        <f>IF($A5="","",COUNTIFS('3. Отсуства'!$A$5:$A$200,$A5,'3. Отсуства'!$F$5:$F$200,"Одобрено",'3. Отсуства'!$C$5:$C$200,"&lt;="&amp;('1. Поставки'!$C$9+(33-1)*7+6),'3. Отсуства'!$D$5:$D$200,"&gt;="&amp;('1. Поставки'!$C$9+(33-1)*7)))</f>
        <v/>
      </c>
      <c r="AI5" s="106">
        <f>IF($A5="","",COUNTIFS('3. Отсуства'!$A$5:$A$200,$A5,'3. Отсуства'!$F$5:$F$200,"Одобрено",'3. Отсуства'!$C$5:$C$200,"&lt;="&amp;('1. Поставки'!$C$9+(34-1)*7+6),'3. Отсуства'!$D$5:$D$200,"&gt;="&amp;('1. Поставки'!$C$9+(34-1)*7)))</f>
        <v/>
      </c>
      <c r="AJ5" s="106">
        <f>IF($A5="","",COUNTIFS('3. Отсуства'!$A$5:$A$200,$A5,'3. Отсуства'!$F$5:$F$200,"Одобрено",'3. Отсуства'!$C$5:$C$200,"&lt;="&amp;('1. Поставки'!$C$9+(35-1)*7+6),'3. Отсуства'!$D$5:$D$200,"&gt;="&amp;('1. Поставки'!$C$9+(35-1)*7)))</f>
        <v/>
      </c>
      <c r="AK5" s="106">
        <f>IF($A5="","",COUNTIFS('3. Отсуства'!$A$5:$A$200,$A5,'3. Отсуства'!$F$5:$F$200,"Одобрено",'3. Отсуства'!$C$5:$C$200,"&lt;="&amp;('1. Поставки'!$C$9+(36-1)*7+6),'3. Отсуства'!$D$5:$D$200,"&gt;="&amp;('1. Поставки'!$C$9+(36-1)*7)))</f>
        <v/>
      </c>
      <c r="AL5" s="106">
        <f>IF($A5="","",COUNTIFS('3. Отсуства'!$A$5:$A$200,$A5,'3. Отсуства'!$F$5:$F$200,"Одобрено",'3. Отсуства'!$C$5:$C$200,"&lt;="&amp;('1. Поставки'!$C$9+(37-1)*7+6),'3. Отсуства'!$D$5:$D$200,"&gt;="&amp;('1. Поставки'!$C$9+(37-1)*7)))</f>
        <v/>
      </c>
      <c r="AM5" s="106">
        <f>IF($A5="","",COUNTIFS('3. Отсуства'!$A$5:$A$200,$A5,'3. Отсуства'!$F$5:$F$200,"Одобрено",'3. Отсуства'!$C$5:$C$200,"&lt;="&amp;('1. Поставки'!$C$9+(38-1)*7+6),'3. Отсуства'!$D$5:$D$200,"&gt;="&amp;('1. Поставки'!$C$9+(38-1)*7)))</f>
        <v/>
      </c>
      <c r="AN5" s="106">
        <f>IF($A5="","",COUNTIFS('3. Отсуства'!$A$5:$A$200,$A5,'3. Отсуства'!$F$5:$F$200,"Одобрено",'3. Отсуства'!$C$5:$C$200,"&lt;="&amp;('1. Поставки'!$C$9+(39-1)*7+6),'3. Отсуства'!$D$5:$D$200,"&gt;="&amp;('1. Поставки'!$C$9+(39-1)*7)))</f>
        <v/>
      </c>
      <c r="AO5" s="106">
        <f>IF($A5="","",COUNTIFS('3. Отсуства'!$A$5:$A$200,$A5,'3. Отсуства'!$F$5:$F$200,"Одобрено",'3. Отсуства'!$C$5:$C$200,"&lt;="&amp;('1. Поставки'!$C$9+(40-1)*7+6),'3. Отсуства'!$D$5:$D$200,"&gt;="&amp;('1. Поставки'!$C$9+(40-1)*7)))</f>
        <v/>
      </c>
      <c r="AP5" s="106">
        <f>IF($A5="","",COUNTIFS('3. Отсуства'!$A$5:$A$200,$A5,'3. Отсуства'!$F$5:$F$200,"Одобрено",'3. Отсуства'!$C$5:$C$200,"&lt;="&amp;('1. Поставки'!$C$9+(41-1)*7+6),'3. Отсуства'!$D$5:$D$200,"&gt;="&amp;('1. Поставки'!$C$9+(41-1)*7)))</f>
        <v/>
      </c>
      <c r="AQ5" s="106">
        <f>IF($A5="","",COUNTIFS('3. Отсуства'!$A$5:$A$200,$A5,'3. Отсуства'!$F$5:$F$200,"Одобрено",'3. Отсуства'!$C$5:$C$200,"&lt;="&amp;('1. Поставки'!$C$9+(42-1)*7+6),'3. Отсуства'!$D$5:$D$200,"&gt;="&amp;('1. Поставки'!$C$9+(42-1)*7)))</f>
        <v/>
      </c>
      <c r="AR5" s="106">
        <f>IF($A5="","",COUNTIFS('3. Отсуства'!$A$5:$A$200,$A5,'3. Отсуства'!$F$5:$F$200,"Одобрено",'3. Отсуства'!$C$5:$C$200,"&lt;="&amp;('1. Поставки'!$C$9+(43-1)*7+6),'3. Отсуства'!$D$5:$D$200,"&gt;="&amp;('1. Поставки'!$C$9+(43-1)*7)))</f>
        <v/>
      </c>
      <c r="AS5" s="106">
        <f>IF($A5="","",COUNTIFS('3. Отсуства'!$A$5:$A$200,$A5,'3. Отсуства'!$F$5:$F$200,"Одобрено",'3. Отсуства'!$C$5:$C$200,"&lt;="&amp;('1. Поставки'!$C$9+(44-1)*7+6),'3. Отсуства'!$D$5:$D$200,"&gt;="&amp;('1. Поставки'!$C$9+(44-1)*7)))</f>
        <v/>
      </c>
      <c r="AT5" s="106">
        <f>IF($A5="","",COUNTIFS('3. Отсуства'!$A$5:$A$200,$A5,'3. Отсуства'!$F$5:$F$200,"Одобрено",'3. Отсуства'!$C$5:$C$200,"&lt;="&amp;('1. Поставки'!$C$9+(45-1)*7+6),'3. Отсуства'!$D$5:$D$200,"&gt;="&amp;('1. Поставки'!$C$9+(45-1)*7)))</f>
        <v/>
      </c>
      <c r="AU5" s="106">
        <f>IF($A5="","",COUNTIFS('3. Отсуства'!$A$5:$A$200,$A5,'3. Отсуства'!$F$5:$F$200,"Одобрено",'3. Отсуства'!$C$5:$C$200,"&lt;="&amp;('1. Поставки'!$C$9+(46-1)*7+6),'3. Отсуства'!$D$5:$D$200,"&gt;="&amp;('1. Поставки'!$C$9+(46-1)*7)))</f>
        <v/>
      </c>
      <c r="AV5" s="106">
        <f>IF($A5="","",COUNTIFS('3. Отсуства'!$A$5:$A$200,$A5,'3. Отсуства'!$F$5:$F$200,"Одобрено",'3. Отсуства'!$C$5:$C$200,"&lt;="&amp;('1. Поставки'!$C$9+(47-1)*7+6),'3. Отсуства'!$D$5:$D$200,"&gt;="&amp;('1. Поставки'!$C$9+(47-1)*7)))</f>
        <v/>
      </c>
      <c r="AW5" s="106">
        <f>IF($A5="","",COUNTIFS('3. Отсуства'!$A$5:$A$200,$A5,'3. Отсуства'!$F$5:$F$200,"Одобрено",'3. Отсуства'!$C$5:$C$200,"&lt;="&amp;('1. Поставки'!$C$9+(48-1)*7+6),'3. Отсуства'!$D$5:$D$200,"&gt;="&amp;('1. Поставки'!$C$9+(48-1)*7)))</f>
        <v/>
      </c>
      <c r="AX5" s="106">
        <f>IF($A5="","",COUNTIFS('3. Отсуства'!$A$5:$A$200,$A5,'3. Отсуства'!$F$5:$F$200,"Одобрено",'3. Отсуства'!$C$5:$C$200,"&lt;="&amp;('1. Поставки'!$C$9+(49-1)*7+6),'3. Отсуства'!$D$5:$D$200,"&gt;="&amp;('1. Поставки'!$C$9+(49-1)*7)))</f>
        <v/>
      </c>
      <c r="AY5" s="106">
        <f>IF($A5="","",COUNTIFS('3. Отсуства'!$A$5:$A$200,$A5,'3. Отсуства'!$F$5:$F$200,"Одобрено",'3. Отсуства'!$C$5:$C$200,"&lt;="&amp;('1. Поставки'!$C$9+(50-1)*7+6),'3. Отсуства'!$D$5:$D$200,"&gt;="&amp;('1. Поставки'!$C$9+(50-1)*7)))</f>
        <v/>
      </c>
      <c r="AZ5" s="106">
        <f>IF($A5="","",COUNTIFS('3. Отсуства'!$A$5:$A$200,$A5,'3. Отсуства'!$F$5:$F$200,"Одобрено",'3. Отсуства'!$C$5:$C$200,"&lt;="&amp;('1. Поставки'!$C$9+(51-1)*7+6),'3. Отсуства'!$D$5:$D$200,"&gt;="&amp;('1. Поставки'!$C$9+(51-1)*7)))</f>
        <v/>
      </c>
      <c r="BA5" s="106">
        <f>IF($A5="","",COUNTIFS('3. Отсуства'!$A$5:$A$200,$A5,'3. Отсуства'!$F$5:$F$200,"Одобрено",'3. Отсуства'!$C$5:$C$200,"&lt;="&amp;('1. Поставки'!$C$9+(52-1)*7+6),'3. Отсуства'!$D$5:$D$200,"&gt;="&amp;('1. Поставки'!$C$9+(52-1)*7)))</f>
        <v/>
      </c>
    </row>
    <row r="6" ht="18" customHeight="1" s="55">
      <c r="A6" s="105">
        <f>IF('2. Вработени'!A6="","",'2. Вработени'!A6)</f>
        <v/>
      </c>
      <c r="B6" s="106">
        <f>IF($A6="","",COUNTIFS('3. Отсуства'!$A$5:$A$200,$A6,'3. Отсуства'!$F$5:$F$200,"Одобрено",'3. Отсуства'!$C$5:$C$200,"&lt;="&amp;('1. Поставки'!$C$9+(1-1)*7+6),'3. Отсуства'!$D$5:$D$200,"&gt;="&amp;('1. Поставки'!$C$9+(1-1)*7)))</f>
        <v/>
      </c>
      <c r="C6" s="106">
        <f>IF($A6="","",COUNTIFS('3. Отсуства'!$A$5:$A$200,$A6,'3. Отсуства'!$F$5:$F$200,"Одобрено",'3. Отсуства'!$C$5:$C$200,"&lt;="&amp;('1. Поставки'!$C$9+(2-1)*7+6),'3. Отсуства'!$D$5:$D$200,"&gt;="&amp;('1. Поставки'!$C$9+(2-1)*7)))</f>
        <v/>
      </c>
      <c r="D6" s="106">
        <f>IF($A6="","",COUNTIFS('3. Отсуства'!$A$5:$A$200,$A6,'3. Отсуства'!$F$5:$F$200,"Одобрено",'3. Отсуства'!$C$5:$C$200,"&lt;="&amp;('1. Поставки'!$C$9+(3-1)*7+6),'3. Отсуства'!$D$5:$D$200,"&gt;="&amp;('1. Поставки'!$C$9+(3-1)*7)))</f>
        <v/>
      </c>
      <c r="E6" s="106">
        <f>IF($A6="","",COUNTIFS('3. Отсуства'!$A$5:$A$200,$A6,'3. Отсуства'!$F$5:$F$200,"Одобрено",'3. Отсуства'!$C$5:$C$200,"&lt;="&amp;('1. Поставки'!$C$9+(4-1)*7+6),'3. Отсуства'!$D$5:$D$200,"&gt;="&amp;('1. Поставки'!$C$9+(4-1)*7)))</f>
        <v/>
      </c>
      <c r="F6" s="106">
        <f>IF($A6="","",COUNTIFS('3. Отсуства'!$A$5:$A$200,$A6,'3. Отсуства'!$F$5:$F$200,"Одобрено",'3. Отсуства'!$C$5:$C$200,"&lt;="&amp;('1. Поставки'!$C$9+(5-1)*7+6),'3. Отсуства'!$D$5:$D$200,"&gt;="&amp;('1. Поставки'!$C$9+(5-1)*7)))</f>
        <v/>
      </c>
      <c r="G6" s="106">
        <f>IF($A6="","",COUNTIFS('3. Отсуства'!$A$5:$A$200,$A6,'3. Отсуства'!$F$5:$F$200,"Одобрено",'3. Отсуства'!$C$5:$C$200,"&lt;="&amp;('1. Поставки'!$C$9+(6-1)*7+6),'3. Отсуства'!$D$5:$D$200,"&gt;="&amp;('1. Поставки'!$C$9+(6-1)*7)))</f>
        <v/>
      </c>
      <c r="H6" s="106">
        <f>IF($A6="","",COUNTIFS('3. Отсуства'!$A$5:$A$200,$A6,'3. Отсуства'!$F$5:$F$200,"Одобрено",'3. Отсуства'!$C$5:$C$200,"&lt;="&amp;('1. Поставки'!$C$9+(7-1)*7+6),'3. Отсуства'!$D$5:$D$200,"&gt;="&amp;('1. Поставки'!$C$9+(7-1)*7)))</f>
        <v/>
      </c>
      <c r="I6" s="106">
        <f>IF($A6="","",COUNTIFS('3. Отсуства'!$A$5:$A$200,$A6,'3. Отсуства'!$F$5:$F$200,"Одобрено",'3. Отсуства'!$C$5:$C$200,"&lt;="&amp;('1. Поставки'!$C$9+(8-1)*7+6),'3. Отсуства'!$D$5:$D$200,"&gt;="&amp;('1. Поставки'!$C$9+(8-1)*7)))</f>
        <v/>
      </c>
      <c r="J6" s="106">
        <f>IF($A6="","",COUNTIFS('3. Отсуства'!$A$5:$A$200,$A6,'3. Отсуства'!$F$5:$F$200,"Одобрено",'3. Отсуства'!$C$5:$C$200,"&lt;="&amp;('1. Поставки'!$C$9+(9-1)*7+6),'3. Отсуства'!$D$5:$D$200,"&gt;="&amp;('1. Поставки'!$C$9+(9-1)*7)))</f>
        <v/>
      </c>
      <c r="K6" s="106">
        <f>IF($A6="","",COUNTIFS('3. Отсуства'!$A$5:$A$200,$A6,'3. Отсуства'!$F$5:$F$200,"Одобрено",'3. Отсуства'!$C$5:$C$200,"&lt;="&amp;('1. Поставки'!$C$9+(10-1)*7+6),'3. Отсуства'!$D$5:$D$200,"&gt;="&amp;('1. Поставки'!$C$9+(10-1)*7)))</f>
        <v/>
      </c>
      <c r="L6" s="106">
        <f>IF($A6="","",COUNTIFS('3. Отсуства'!$A$5:$A$200,$A6,'3. Отсуства'!$F$5:$F$200,"Одобрено",'3. Отсуства'!$C$5:$C$200,"&lt;="&amp;('1. Поставки'!$C$9+(11-1)*7+6),'3. Отсуства'!$D$5:$D$200,"&gt;="&amp;('1. Поставки'!$C$9+(11-1)*7)))</f>
        <v/>
      </c>
      <c r="M6" s="106">
        <f>IF($A6="","",COUNTIFS('3. Отсуства'!$A$5:$A$200,$A6,'3. Отсуства'!$F$5:$F$200,"Одобрено",'3. Отсуства'!$C$5:$C$200,"&lt;="&amp;('1. Поставки'!$C$9+(12-1)*7+6),'3. Отсуства'!$D$5:$D$200,"&gt;="&amp;('1. Поставки'!$C$9+(12-1)*7)))</f>
        <v/>
      </c>
      <c r="N6" s="106">
        <f>IF($A6="","",COUNTIFS('3. Отсуства'!$A$5:$A$200,$A6,'3. Отсуства'!$F$5:$F$200,"Одобрено",'3. Отсуства'!$C$5:$C$200,"&lt;="&amp;('1. Поставки'!$C$9+(13-1)*7+6),'3. Отсуства'!$D$5:$D$200,"&gt;="&amp;('1. Поставки'!$C$9+(13-1)*7)))</f>
        <v/>
      </c>
      <c r="O6" s="106">
        <f>IF($A6="","",COUNTIFS('3. Отсуства'!$A$5:$A$200,$A6,'3. Отсуства'!$F$5:$F$200,"Одобрено",'3. Отсуства'!$C$5:$C$200,"&lt;="&amp;('1. Поставки'!$C$9+(14-1)*7+6),'3. Отсуства'!$D$5:$D$200,"&gt;="&amp;('1. Поставки'!$C$9+(14-1)*7)))</f>
        <v/>
      </c>
      <c r="P6" s="106">
        <f>IF($A6="","",COUNTIFS('3. Отсуства'!$A$5:$A$200,$A6,'3. Отсуства'!$F$5:$F$200,"Одобрено",'3. Отсуства'!$C$5:$C$200,"&lt;="&amp;('1. Поставки'!$C$9+(15-1)*7+6),'3. Отсуства'!$D$5:$D$200,"&gt;="&amp;('1. Поставки'!$C$9+(15-1)*7)))</f>
        <v/>
      </c>
      <c r="Q6" s="106">
        <f>IF($A6="","",COUNTIFS('3. Отсуства'!$A$5:$A$200,$A6,'3. Отсуства'!$F$5:$F$200,"Одобрено",'3. Отсуства'!$C$5:$C$200,"&lt;="&amp;('1. Поставки'!$C$9+(16-1)*7+6),'3. Отсуства'!$D$5:$D$200,"&gt;="&amp;('1. Поставки'!$C$9+(16-1)*7)))</f>
        <v/>
      </c>
      <c r="R6" s="106">
        <f>IF($A6="","",COUNTIFS('3. Отсуства'!$A$5:$A$200,$A6,'3. Отсуства'!$F$5:$F$200,"Одобрено",'3. Отсуства'!$C$5:$C$200,"&lt;="&amp;('1. Поставки'!$C$9+(17-1)*7+6),'3. Отсуства'!$D$5:$D$200,"&gt;="&amp;('1. Поставки'!$C$9+(17-1)*7)))</f>
        <v/>
      </c>
      <c r="S6" s="106">
        <f>IF($A6="","",COUNTIFS('3. Отсуства'!$A$5:$A$200,$A6,'3. Отсуства'!$F$5:$F$200,"Одобрено",'3. Отсуства'!$C$5:$C$200,"&lt;="&amp;('1. Поставки'!$C$9+(18-1)*7+6),'3. Отсуства'!$D$5:$D$200,"&gt;="&amp;('1. Поставки'!$C$9+(18-1)*7)))</f>
        <v/>
      </c>
      <c r="T6" s="106">
        <f>IF($A6="","",COUNTIFS('3. Отсуства'!$A$5:$A$200,$A6,'3. Отсуства'!$F$5:$F$200,"Одобрено",'3. Отсуства'!$C$5:$C$200,"&lt;="&amp;('1. Поставки'!$C$9+(19-1)*7+6),'3. Отсуства'!$D$5:$D$200,"&gt;="&amp;('1. Поставки'!$C$9+(19-1)*7)))</f>
        <v/>
      </c>
      <c r="U6" s="106">
        <f>IF($A6="","",COUNTIFS('3. Отсуства'!$A$5:$A$200,$A6,'3. Отсуства'!$F$5:$F$200,"Одобрено",'3. Отсуства'!$C$5:$C$200,"&lt;="&amp;('1. Поставки'!$C$9+(20-1)*7+6),'3. Отсуства'!$D$5:$D$200,"&gt;="&amp;('1. Поставки'!$C$9+(20-1)*7)))</f>
        <v/>
      </c>
      <c r="V6" s="106">
        <f>IF($A6="","",COUNTIFS('3. Отсуства'!$A$5:$A$200,$A6,'3. Отсуства'!$F$5:$F$200,"Одобрено",'3. Отсуства'!$C$5:$C$200,"&lt;="&amp;('1. Поставки'!$C$9+(21-1)*7+6),'3. Отсуства'!$D$5:$D$200,"&gt;="&amp;('1. Поставки'!$C$9+(21-1)*7)))</f>
        <v/>
      </c>
      <c r="W6" s="106">
        <f>IF($A6="","",COUNTIFS('3. Отсуства'!$A$5:$A$200,$A6,'3. Отсуства'!$F$5:$F$200,"Одобрено",'3. Отсуства'!$C$5:$C$200,"&lt;="&amp;('1. Поставки'!$C$9+(22-1)*7+6),'3. Отсуства'!$D$5:$D$200,"&gt;="&amp;('1. Поставки'!$C$9+(22-1)*7)))</f>
        <v/>
      </c>
      <c r="X6" s="106">
        <f>IF($A6="","",COUNTIFS('3. Отсуства'!$A$5:$A$200,$A6,'3. Отсуства'!$F$5:$F$200,"Одобрено",'3. Отсуства'!$C$5:$C$200,"&lt;="&amp;('1. Поставки'!$C$9+(23-1)*7+6),'3. Отсуства'!$D$5:$D$200,"&gt;="&amp;('1. Поставки'!$C$9+(23-1)*7)))</f>
        <v/>
      </c>
      <c r="Y6" s="106">
        <f>IF($A6="","",COUNTIFS('3. Отсуства'!$A$5:$A$200,$A6,'3. Отсуства'!$F$5:$F$200,"Одобрено",'3. Отсуства'!$C$5:$C$200,"&lt;="&amp;('1. Поставки'!$C$9+(24-1)*7+6),'3. Отсуства'!$D$5:$D$200,"&gt;="&amp;('1. Поставки'!$C$9+(24-1)*7)))</f>
        <v/>
      </c>
      <c r="Z6" s="106">
        <f>IF($A6="","",COUNTIFS('3. Отсуства'!$A$5:$A$200,$A6,'3. Отсуства'!$F$5:$F$200,"Одобрено",'3. Отсуства'!$C$5:$C$200,"&lt;="&amp;('1. Поставки'!$C$9+(25-1)*7+6),'3. Отсуства'!$D$5:$D$200,"&gt;="&amp;('1. Поставки'!$C$9+(25-1)*7)))</f>
        <v/>
      </c>
      <c r="AA6" s="106">
        <f>IF($A6="","",COUNTIFS('3. Отсуства'!$A$5:$A$200,$A6,'3. Отсуства'!$F$5:$F$200,"Одобрено",'3. Отсуства'!$C$5:$C$200,"&lt;="&amp;('1. Поставки'!$C$9+(26-1)*7+6),'3. Отсуства'!$D$5:$D$200,"&gt;="&amp;('1. Поставки'!$C$9+(26-1)*7)))</f>
        <v/>
      </c>
      <c r="AB6" s="106">
        <f>IF($A6="","",COUNTIFS('3. Отсуства'!$A$5:$A$200,$A6,'3. Отсуства'!$F$5:$F$200,"Одобрено",'3. Отсуства'!$C$5:$C$200,"&lt;="&amp;('1. Поставки'!$C$9+(27-1)*7+6),'3. Отсуства'!$D$5:$D$200,"&gt;="&amp;('1. Поставки'!$C$9+(27-1)*7)))</f>
        <v/>
      </c>
      <c r="AC6" s="106">
        <f>IF($A6="","",COUNTIFS('3. Отсуства'!$A$5:$A$200,$A6,'3. Отсуства'!$F$5:$F$200,"Одобрено",'3. Отсуства'!$C$5:$C$200,"&lt;="&amp;('1. Поставки'!$C$9+(28-1)*7+6),'3. Отсуства'!$D$5:$D$200,"&gt;="&amp;('1. Поставки'!$C$9+(28-1)*7)))</f>
        <v/>
      </c>
      <c r="AD6" s="106">
        <f>IF($A6="","",COUNTIFS('3. Отсуства'!$A$5:$A$200,$A6,'3. Отсуства'!$F$5:$F$200,"Одобрено",'3. Отсуства'!$C$5:$C$200,"&lt;="&amp;('1. Поставки'!$C$9+(29-1)*7+6),'3. Отсуства'!$D$5:$D$200,"&gt;="&amp;('1. Поставки'!$C$9+(29-1)*7)))</f>
        <v/>
      </c>
      <c r="AE6" s="106">
        <f>IF($A6="","",COUNTIFS('3. Отсуства'!$A$5:$A$200,$A6,'3. Отсуства'!$F$5:$F$200,"Одобрено",'3. Отсуства'!$C$5:$C$200,"&lt;="&amp;('1. Поставки'!$C$9+(30-1)*7+6),'3. Отсуства'!$D$5:$D$200,"&gt;="&amp;('1. Поставки'!$C$9+(30-1)*7)))</f>
        <v/>
      </c>
      <c r="AF6" s="106">
        <f>IF($A6="","",COUNTIFS('3. Отсуства'!$A$5:$A$200,$A6,'3. Отсуства'!$F$5:$F$200,"Одобрено",'3. Отсуства'!$C$5:$C$200,"&lt;="&amp;('1. Поставки'!$C$9+(31-1)*7+6),'3. Отсуства'!$D$5:$D$200,"&gt;="&amp;('1. Поставки'!$C$9+(31-1)*7)))</f>
        <v/>
      </c>
      <c r="AG6" s="106">
        <f>IF($A6="","",COUNTIFS('3. Отсуства'!$A$5:$A$200,$A6,'3. Отсуства'!$F$5:$F$200,"Одобрено",'3. Отсуства'!$C$5:$C$200,"&lt;="&amp;('1. Поставки'!$C$9+(32-1)*7+6),'3. Отсуства'!$D$5:$D$200,"&gt;="&amp;('1. Поставки'!$C$9+(32-1)*7)))</f>
        <v/>
      </c>
      <c r="AH6" s="106">
        <f>IF($A6="","",COUNTIFS('3. Отсуства'!$A$5:$A$200,$A6,'3. Отсуства'!$F$5:$F$200,"Одобрено",'3. Отсуства'!$C$5:$C$200,"&lt;="&amp;('1. Поставки'!$C$9+(33-1)*7+6),'3. Отсуства'!$D$5:$D$200,"&gt;="&amp;('1. Поставки'!$C$9+(33-1)*7)))</f>
        <v/>
      </c>
      <c r="AI6" s="106">
        <f>IF($A6="","",COUNTIFS('3. Отсуства'!$A$5:$A$200,$A6,'3. Отсуства'!$F$5:$F$200,"Одобрено",'3. Отсуства'!$C$5:$C$200,"&lt;="&amp;('1. Поставки'!$C$9+(34-1)*7+6),'3. Отсуства'!$D$5:$D$200,"&gt;="&amp;('1. Поставки'!$C$9+(34-1)*7)))</f>
        <v/>
      </c>
      <c r="AJ6" s="106">
        <f>IF($A6="","",COUNTIFS('3. Отсуства'!$A$5:$A$200,$A6,'3. Отсуства'!$F$5:$F$200,"Одобрено",'3. Отсуства'!$C$5:$C$200,"&lt;="&amp;('1. Поставки'!$C$9+(35-1)*7+6),'3. Отсуства'!$D$5:$D$200,"&gt;="&amp;('1. Поставки'!$C$9+(35-1)*7)))</f>
        <v/>
      </c>
      <c r="AK6" s="106">
        <f>IF($A6="","",COUNTIFS('3. Отсуства'!$A$5:$A$200,$A6,'3. Отсуства'!$F$5:$F$200,"Одобрено",'3. Отсуства'!$C$5:$C$200,"&lt;="&amp;('1. Поставки'!$C$9+(36-1)*7+6),'3. Отсуства'!$D$5:$D$200,"&gt;="&amp;('1. Поставки'!$C$9+(36-1)*7)))</f>
        <v/>
      </c>
      <c r="AL6" s="106">
        <f>IF($A6="","",COUNTIFS('3. Отсуства'!$A$5:$A$200,$A6,'3. Отсуства'!$F$5:$F$200,"Одобрено",'3. Отсуства'!$C$5:$C$200,"&lt;="&amp;('1. Поставки'!$C$9+(37-1)*7+6),'3. Отсуства'!$D$5:$D$200,"&gt;="&amp;('1. Поставки'!$C$9+(37-1)*7)))</f>
        <v/>
      </c>
      <c r="AM6" s="106">
        <f>IF($A6="","",COUNTIFS('3. Отсуства'!$A$5:$A$200,$A6,'3. Отсуства'!$F$5:$F$200,"Одобрено",'3. Отсуства'!$C$5:$C$200,"&lt;="&amp;('1. Поставки'!$C$9+(38-1)*7+6),'3. Отсуства'!$D$5:$D$200,"&gt;="&amp;('1. Поставки'!$C$9+(38-1)*7)))</f>
        <v/>
      </c>
      <c r="AN6" s="106">
        <f>IF($A6="","",COUNTIFS('3. Отсуства'!$A$5:$A$200,$A6,'3. Отсуства'!$F$5:$F$200,"Одобрено",'3. Отсуства'!$C$5:$C$200,"&lt;="&amp;('1. Поставки'!$C$9+(39-1)*7+6),'3. Отсуства'!$D$5:$D$200,"&gt;="&amp;('1. Поставки'!$C$9+(39-1)*7)))</f>
        <v/>
      </c>
      <c r="AO6" s="106">
        <f>IF($A6="","",COUNTIFS('3. Отсуства'!$A$5:$A$200,$A6,'3. Отсуства'!$F$5:$F$200,"Одобрено",'3. Отсуства'!$C$5:$C$200,"&lt;="&amp;('1. Поставки'!$C$9+(40-1)*7+6),'3. Отсуства'!$D$5:$D$200,"&gt;="&amp;('1. Поставки'!$C$9+(40-1)*7)))</f>
        <v/>
      </c>
      <c r="AP6" s="106">
        <f>IF($A6="","",COUNTIFS('3. Отсуства'!$A$5:$A$200,$A6,'3. Отсуства'!$F$5:$F$200,"Одобрено",'3. Отсуства'!$C$5:$C$200,"&lt;="&amp;('1. Поставки'!$C$9+(41-1)*7+6),'3. Отсуства'!$D$5:$D$200,"&gt;="&amp;('1. Поставки'!$C$9+(41-1)*7)))</f>
        <v/>
      </c>
      <c r="AQ6" s="106">
        <f>IF($A6="","",COUNTIFS('3. Отсуства'!$A$5:$A$200,$A6,'3. Отсуства'!$F$5:$F$200,"Одобрено",'3. Отсуства'!$C$5:$C$200,"&lt;="&amp;('1. Поставки'!$C$9+(42-1)*7+6),'3. Отсуства'!$D$5:$D$200,"&gt;="&amp;('1. Поставки'!$C$9+(42-1)*7)))</f>
        <v/>
      </c>
      <c r="AR6" s="106">
        <f>IF($A6="","",COUNTIFS('3. Отсуства'!$A$5:$A$200,$A6,'3. Отсуства'!$F$5:$F$200,"Одобрено",'3. Отсуства'!$C$5:$C$200,"&lt;="&amp;('1. Поставки'!$C$9+(43-1)*7+6),'3. Отсуства'!$D$5:$D$200,"&gt;="&amp;('1. Поставки'!$C$9+(43-1)*7)))</f>
        <v/>
      </c>
      <c r="AS6" s="106">
        <f>IF($A6="","",COUNTIFS('3. Отсуства'!$A$5:$A$200,$A6,'3. Отсуства'!$F$5:$F$200,"Одобрено",'3. Отсуства'!$C$5:$C$200,"&lt;="&amp;('1. Поставки'!$C$9+(44-1)*7+6),'3. Отсуства'!$D$5:$D$200,"&gt;="&amp;('1. Поставки'!$C$9+(44-1)*7)))</f>
        <v/>
      </c>
      <c r="AT6" s="106">
        <f>IF($A6="","",COUNTIFS('3. Отсуства'!$A$5:$A$200,$A6,'3. Отсуства'!$F$5:$F$200,"Одобрено",'3. Отсуства'!$C$5:$C$200,"&lt;="&amp;('1. Поставки'!$C$9+(45-1)*7+6),'3. Отсуства'!$D$5:$D$200,"&gt;="&amp;('1. Поставки'!$C$9+(45-1)*7)))</f>
        <v/>
      </c>
      <c r="AU6" s="106">
        <f>IF($A6="","",COUNTIFS('3. Отсуства'!$A$5:$A$200,$A6,'3. Отсуства'!$F$5:$F$200,"Одобрено",'3. Отсуства'!$C$5:$C$200,"&lt;="&amp;('1. Поставки'!$C$9+(46-1)*7+6),'3. Отсуства'!$D$5:$D$200,"&gt;="&amp;('1. Поставки'!$C$9+(46-1)*7)))</f>
        <v/>
      </c>
      <c r="AV6" s="106">
        <f>IF($A6="","",COUNTIFS('3. Отсуства'!$A$5:$A$200,$A6,'3. Отсуства'!$F$5:$F$200,"Одобрено",'3. Отсуства'!$C$5:$C$200,"&lt;="&amp;('1. Поставки'!$C$9+(47-1)*7+6),'3. Отсуства'!$D$5:$D$200,"&gt;="&amp;('1. Поставки'!$C$9+(47-1)*7)))</f>
        <v/>
      </c>
      <c r="AW6" s="106">
        <f>IF($A6="","",COUNTIFS('3. Отсуства'!$A$5:$A$200,$A6,'3. Отсуства'!$F$5:$F$200,"Одобрено",'3. Отсуства'!$C$5:$C$200,"&lt;="&amp;('1. Поставки'!$C$9+(48-1)*7+6),'3. Отсуства'!$D$5:$D$200,"&gt;="&amp;('1. Поставки'!$C$9+(48-1)*7)))</f>
        <v/>
      </c>
      <c r="AX6" s="106">
        <f>IF($A6="","",COUNTIFS('3. Отсуства'!$A$5:$A$200,$A6,'3. Отсуства'!$F$5:$F$200,"Одобрено",'3. Отсуства'!$C$5:$C$200,"&lt;="&amp;('1. Поставки'!$C$9+(49-1)*7+6),'3. Отсуства'!$D$5:$D$200,"&gt;="&amp;('1. Поставки'!$C$9+(49-1)*7)))</f>
        <v/>
      </c>
      <c r="AY6" s="106">
        <f>IF($A6="","",COUNTIFS('3. Отсуства'!$A$5:$A$200,$A6,'3. Отсуства'!$F$5:$F$200,"Одобрено",'3. Отсуства'!$C$5:$C$200,"&lt;="&amp;('1. Поставки'!$C$9+(50-1)*7+6),'3. Отсуства'!$D$5:$D$200,"&gt;="&amp;('1. Поставки'!$C$9+(50-1)*7)))</f>
        <v/>
      </c>
      <c r="AZ6" s="106">
        <f>IF($A6="","",COUNTIFS('3. Отсуства'!$A$5:$A$200,$A6,'3. Отсуства'!$F$5:$F$200,"Одобрено",'3. Отсуства'!$C$5:$C$200,"&lt;="&amp;('1. Поставки'!$C$9+(51-1)*7+6),'3. Отсуства'!$D$5:$D$200,"&gt;="&amp;('1. Поставки'!$C$9+(51-1)*7)))</f>
        <v/>
      </c>
      <c r="BA6" s="106">
        <f>IF($A6="","",COUNTIFS('3. Отсуства'!$A$5:$A$200,$A6,'3. Отсуства'!$F$5:$F$200,"Одобрено",'3. Отсуства'!$C$5:$C$200,"&lt;="&amp;('1. Поставки'!$C$9+(52-1)*7+6),'3. Отсуства'!$D$5:$D$200,"&gt;="&amp;('1. Поставки'!$C$9+(52-1)*7)))</f>
        <v/>
      </c>
    </row>
    <row r="7" ht="18" customHeight="1" s="55">
      <c r="A7" s="105">
        <f>IF('2. Вработени'!A7="","",'2. Вработени'!A7)</f>
        <v/>
      </c>
      <c r="B7" s="106">
        <f>IF($A7="","",COUNTIFS('3. Отсуства'!$A$5:$A$200,$A7,'3. Отсуства'!$F$5:$F$200,"Одобрено",'3. Отсуства'!$C$5:$C$200,"&lt;="&amp;('1. Поставки'!$C$9+(1-1)*7+6),'3. Отсуства'!$D$5:$D$200,"&gt;="&amp;('1. Поставки'!$C$9+(1-1)*7)))</f>
        <v/>
      </c>
      <c r="C7" s="106">
        <f>IF($A7="","",COUNTIFS('3. Отсуства'!$A$5:$A$200,$A7,'3. Отсуства'!$F$5:$F$200,"Одобрено",'3. Отсуства'!$C$5:$C$200,"&lt;="&amp;('1. Поставки'!$C$9+(2-1)*7+6),'3. Отсуства'!$D$5:$D$200,"&gt;="&amp;('1. Поставки'!$C$9+(2-1)*7)))</f>
        <v/>
      </c>
      <c r="D7" s="106">
        <f>IF($A7="","",COUNTIFS('3. Отсуства'!$A$5:$A$200,$A7,'3. Отсуства'!$F$5:$F$200,"Одобрено",'3. Отсуства'!$C$5:$C$200,"&lt;="&amp;('1. Поставки'!$C$9+(3-1)*7+6),'3. Отсуства'!$D$5:$D$200,"&gt;="&amp;('1. Поставки'!$C$9+(3-1)*7)))</f>
        <v/>
      </c>
      <c r="E7" s="106">
        <f>IF($A7="","",COUNTIFS('3. Отсуства'!$A$5:$A$200,$A7,'3. Отсуства'!$F$5:$F$200,"Одобрено",'3. Отсуства'!$C$5:$C$200,"&lt;="&amp;('1. Поставки'!$C$9+(4-1)*7+6),'3. Отсуства'!$D$5:$D$200,"&gt;="&amp;('1. Поставки'!$C$9+(4-1)*7)))</f>
        <v/>
      </c>
      <c r="F7" s="106">
        <f>IF($A7="","",COUNTIFS('3. Отсуства'!$A$5:$A$200,$A7,'3. Отсуства'!$F$5:$F$200,"Одобрено",'3. Отсуства'!$C$5:$C$200,"&lt;="&amp;('1. Поставки'!$C$9+(5-1)*7+6),'3. Отсуства'!$D$5:$D$200,"&gt;="&amp;('1. Поставки'!$C$9+(5-1)*7)))</f>
        <v/>
      </c>
      <c r="G7" s="106">
        <f>IF($A7="","",COUNTIFS('3. Отсуства'!$A$5:$A$200,$A7,'3. Отсуства'!$F$5:$F$200,"Одобрено",'3. Отсуства'!$C$5:$C$200,"&lt;="&amp;('1. Поставки'!$C$9+(6-1)*7+6),'3. Отсуства'!$D$5:$D$200,"&gt;="&amp;('1. Поставки'!$C$9+(6-1)*7)))</f>
        <v/>
      </c>
      <c r="H7" s="106">
        <f>IF($A7="","",COUNTIFS('3. Отсуства'!$A$5:$A$200,$A7,'3. Отсуства'!$F$5:$F$200,"Одобрено",'3. Отсуства'!$C$5:$C$200,"&lt;="&amp;('1. Поставки'!$C$9+(7-1)*7+6),'3. Отсуства'!$D$5:$D$200,"&gt;="&amp;('1. Поставки'!$C$9+(7-1)*7)))</f>
        <v/>
      </c>
      <c r="I7" s="106">
        <f>IF($A7="","",COUNTIFS('3. Отсуства'!$A$5:$A$200,$A7,'3. Отсуства'!$F$5:$F$200,"Одобрено",'3. Отсуства'!$C$5:$C$200,"&lt;="&amp;('1. Поставки'!$C$9+(8-1)*7+6),'3. Отсуства'!$D$5:$D$200,"&gt;="&amp;('1. Поставки'!$C$9+(8-1)*7)))</f>
        <v/>
      </c>
      <c r="J7" s="106">
        <f>IF($A7="","",COUNTIFS('3. Отсуства'!$A$5:$A$200,$A7,'3. Отсуства'!$F$5:$F$200,"Одобрено",'3. Отсуства'!$C$5:$C$200,"&lt;="&amp;('1. Поставки'!$C$9+(9-1)*7+6),'3. Отсуства'!$D$5:$D$200,"&gt;="&amp;('1. Поставки'!$C$9+(9-1)*7)))</f>
        <v/>
      </c>
      <c r="K7" s="106">
        <f>IF($A7="","",COUNTIFS('3. Отсуства'!$A$5:$A$200,$A7,'3. Отсуства'!$F$5:$F$200,"Одобрено",'3. Отсуства'!$C$5:$C$200,"&lt;="&amp;('1. Поставки'!$C$9+(10-1)*7+6),'3. Отсуства'!$D$5:$D$200,"&gt;="&amp;('1. Поставки'!$C$9+(10-1)*7)))</f>
        <v/>
      </c>
      <c r="L7" s="106">
        <f>IF($A7="","",COUNTIFS('3. Отсуства'!$A$5:$A$200,$A7,'3. Отсуства'!$F$5:$F$200,"Одобрено",'3. Отсуства'!$C$5:$C$200,"&lt;="&amp;('1. Поставки'!$C$9+(11-1)*7+6),'3. Отсуства'!$D$5:$D$200,"&gt;="&amp;('1. Поставки'!$C$9+(11-1)*7)))</f>
        <v/>
      </c>
      <c r="M7" s="106">
        <f>IF($A7="","",COUNTIFS('3. Отсуства'!$A$5:$A$200,$A7,'3. Отсуства'!$F$5:$F$200,"Одобрено",'3. Отсуства'!$C$5:$C$200,"&lt;="&amp;('1. Поставки'!$C$9+(12-1)*7+6),'3. Отсуства'!$D$5:$D$200,"&gt;="&amp;('1. Поставки'!$C$9+(12-1)*7)))</f>
        <v/>
      </c>
      <c r="N7" s="106">
        <f>IF($A7="","",COUNTIFS('3. Отсуства'!$A$5:$A$200,$A7,'3. Отсуства'!$F$5:$F$200,"Одобрено",'3. Отсуства'!$C$5:$C$200,"&lt;="&amp;('1. Поставки'!$C$9+(13-1)*7+6),'3. Отсуства'!$D$5:$D$200,"&gt;="&amp;('1. Поставки'!$C$9+(13-1)*7)))</f>
        <v/>
      </c>
      <c r="O7" s="106">
        <f>IF($A7="","",COUNTIFS('3. Отсуства'!$A$5:$A$200,$A7,'3. Отсуства'!$F$5:$F$200,"Одобрено",'3. Отсуства'!$C$5:$C$200,"&lt;="&amp;('1. Поставки'!$C$9+(14-1)*7+6),'3. Отсуства'!$D$5:$D$200,"&gt;="&amp;('1. Поставки'!$C$9+(14-1)*7)))</f>
        <v/>
      </c>
      <c r="P7" s="106">
        <f>IF($A7="","",COUNTIFS('3. Отсуства'!$A$5:$A$200,$A7,'3. Отсуства'!$F$5:$F$200,"Одобрено",'3. Отсуства'!$C$5:$C$200,"&lt;="&amp;('1. Поставки'!$C$9+(15-1)*7+6),'3. Отсуства'!$D$5:$D$200,"&gt;="&amp;('1. Поставки'!$C$9+(15-1)*7)))</f>
        <v/>
      </c>
      <c r="Q7" s="106">
        <f>IF($A7="","",COUNTIFS('3. Отсуства'!$A$5:$A$200,$A7,'3. Отсуства'!$F$5:$F$200,"Одобрено",'3. Отсуства'!$C$5:$C$200,"&lt;="&amp;('1. Поставки'!$C$9+(16-1)*7+6),'3. Отсуства'!$D$5:$D$200,"&gt;="&amp;('1. Поставки'!$C$9+(16-1)*7)))</f>
        <v/>
      </c>
      <c r="R7" s="106">
        <f>IF($A7="","",COUNTIFS('3. Отсуства'!$A$5:$A$200,$A7,'3. Отсуства'!$F$5:$F$200,"Одобрено",'3. Отсуства'!$C$5:$C$200,"&lt;="&amp;('1. Поставки'!$C$9+(17-1)*7+6),'3. Отсуства'!$D$5:$D$200,"&gt;="&amp;('1. Поставки'!$C$9+(17-1)*7)))</f>
        <v/>
      </c>
      <c r="S7" s="106">
        <f>IF($A7="","",COUNTIFS('3. Отсуства'!$A$5:$A$200,$A7,'3. Отсуства'!$F$5:$F$200,"Одобрено",'3. Отсуства'!$C$5:$C$200,"&lt;="&amp;('1. Поставки'!$C$9+(18-1)*7+6),'3. Отсуства'!$D$5:$D$200,"&gt;="&amp;('1. Поставки'!$C$9+(18-1)*7)))</f>
        <v/>
      </c>
      <c r="T7" s="106">
        <f>IF($A7="","",COUNTIFS('3. Отсуства'!$A$5:$A$200,$A7,'3. Отсуства'!$F$5:$F$200,"Одобрено",'3. Отсуства'!$C$5:$C$200,"&lt;="&amp;('1. Поставки'!$C$9+(19-1)*7+6),'3. Отсуства'!$D$5:$D$200,"&gt;="&amp;('1. Поставки'!$C$9+(19-1)*7)))</f>
        <v/>
      </c>
      <c r="U7" s="106">
        <f>IF($A7="","",COUNTIFS('3. Отсуства'!$A$5:$A$200,$A7,'3. Отсуства'!$F$5:$F$200,"Одобрено",'3. Отсуства'!$C$5:$C$200,"&lt;="&amp;('1. Поставки'!$C$9+(20-1)*7+6),'3. Отсуства'!$D$5:$D$200,"&gt;="&amp;('1. Поставки'!$C$9+(20-1)*7)))</f>
        <v/>
      </c>
      <c r="V7" s="106">
        <f>IF($A7="","",COUNTIFS('3. Отсуства'!$A$5:$A$200,$A7,'3. Отсуства'!$F$5:$F$200,"Одобрено",'3. Отсуства'!$C$5:$C$200,"&lt;="&amp;('1. Поставки'!$C$9+(21-1)*7+6),'3. Отсуства'!$D$5:$D$200,"&gt;="&amp;('1. Поставки'!$C$9+(21-1)*7)))</f>
        <v/>
      </c>
      <c r="W7" s="106">
        <f>IF($A7="","",COUNTIFS('3. Отсуства'!$A$5:$A$200,$A7,'3. Отсуства'!$F$5:$F$200,"Одобрено",'3. Отсуства'!$C$5:$C$200,"&lt;="&amp;('1. Поставки'!$C$9+(22-1)*7+6),'3. Отсуства'!$D$5:$D$200,"&gt;="&amp;('1. Поставки'!$C$9+(22-1)*7)))</f>
        <v/>
      </c>
      <c r="X7" s="106">
        <f>IF($A7="","",COUNTIFS('3. Отсуства'!$A$5:$A$200,$A7,'3. Отсуства'!$F$5:$F$200,"Одобрено",'3. Отсуства'!$C$5:$C$200,"&lt;="&amp;('1. Поставки'!$C$9+(23-1)*7+6),'3. Отсуства'!$D$5:$D$200,"&gt;="&amp;('1. Поставки'!$C$9+(23-1)*7)))</f>
        <v/>
      </c>
      <c r="Y7" s="106">
        <f>IF($A7="","",COUNTIFS('3. Отсуства'!$A$5:$A$200,$A7,'3. Отсуства'!$F$5:$F$200,"Одобрено",'3. Отсуства'!$C$5:$C$200,"&lt;="&amp;('1. Поставки'!$C$9+(24-1)*7+6),'3. Отсуства'!$D$5:$D$200,"&gt;="&amp;('1. Поставки'!$C$9+(24-1)*7)))</f>
        <v/>
      </c>
      <c r="Z7" s="106">
        <f>IF($A7="","",COUNTIFS('3. Отсуства'!$A$5:$A$200,$A7,'3. Отсуства'!$F$5:$F$200,"Одобрено",'3. Отсуства'!$C$5:$C$200,"&lt;="&amp;('1. Поставки'!$C$9+(25-1)*7+6),'3. Отсуства'!$D$5:$D$200,"&gt;="&amp;('1. Поставки'!$C$9+(25-1)*7)))</f>
        <v/>
      </c>
      <c r="AA7" s="106">
        <f>IF($A7="","",COUNTIFS('3. Отсуства'!$A$5:$A$200,$A7,'3. Отсуства'!$F$5:$F$200,"Одобрено",'3. Отсуства'!$C$5:$C$200,"&lt;="&amp;('1. Поставки'!$C$9+(26-1)*7+6),'3. Отсуства'!$D$5:$D$200,"&gt;="&amp;('1. Поставки'!$C$9+(26-1)*7)))</f>
        <v/>
      </c>
      <c r="AB7" s="106">
        <f>IF($A7="","",COUNTIFS('3. Отсуства'!$A$5:$A$200,$A7,'3. Отсуства'!$F$5:$F$200,"Одобрено",'3. Отсуства'!$C$5:$C$200,"&lt;="&amp;('1. Поставки'!$C$9+(27-1)*7+6),'3. Отсуства'!$D$5:$D$200,"&gt;="&amp;('1. Поставки'!$C$9+(27-1)*7)))</f>
        <v/>
      </c>
      <c r="AC7" s="106">
        <f>IF($A7="","",COUNTIFS('3. Отсуства'!$A$5:$A$200,$A7,'3. Отсуства'!$F$5:$F$200,"Одобрено",'3. Отсуства'!$C$5:$C$200,"&lt;="&amp;('1. Поставки'!$C$9+(28-1)*7+6),'3. Отсуства'!$D$5:$D$200,"&gt;="&amp;('1. Поставки'!$C$9+(28-1)*7)))</f>
        <v/>
      </c>
      <c r="AD7" s="106">
        <f>IF($A7="","",COUNTIFS('3. Отсуства'!$A$5:$A$200,$A7,'3. Отсуства'!$F$5:$F$200,"Одобрено",'3. Отсуства'!$C$5:$C$200,"&lt;="&amp;('1. Поставки'!$C$9+(29-1)*7+6),'3. Отсуства'!$D$5:$D$200,"&gt;="&amp;('1. Поставки'!$C$9+(29-1)*7)))</f>
        <v/>
      </c>
      <c r="AE7" s="106">
        <f>IF($A7="","",COUNTIFS('3. Отсуства'!$A$5:$A$200,$A7,'3. Отсуства'!$F$5:$F$200,"Одобрено",'3. Отсуства'!$C$5:$C$200,"&lt;="&amp;('1. Поставки'!$C$9+(30-1)*7+6),'3. Отсуства'!$D$5:$D$200,"&gt;="&amp;('1. Поставки'!$C$9+(30-1)*7)))</f>
        <v/>
      </c>
      <c r="AF7" s="106">
        <f>IF($A7="","",COUNTIFS('3. Отсуства'!$A$5:$A$200,$A7,'3. Отсуства'!$F$5:$F$200,"Одобрено",'3. Отсуства'!$C$5:$C$200,"&lt;="&amp;('1. Поставки'!$C$9+(31-1)*7+6),'3. Отсуства'!$D$5:$D$200,"&gt;="&amp;('1. Поставки'!$C$9+(31-1)*7)))</f>
        <v/>
      </c>
      <c r="AG7" s="106">
        <f>IF($A7="","",COUNTIFS('3. Отсуства'!$A$5:$A$200,$A7,'3. Отсуства'!$F$5:$F$200,"Одобрено",'3. Отсуства'!$C$5:$C$200,"&lt;="&amp;('1. Поставки'!$C$9+(32-1)*7+6),'3. Отсуства'!$D$5:$D$200,"&gt;="&amp;('1. Поставки'!$C$9+(32-1)*7)))</f>
        <v/>
      </c>
      <c r="AH7" s="106">
        <f>IF($A7="","",COUNTIFS('3. Отсуства'!$A$5:$A$200,$A7,'3. Отсуства'!$F$5:$F$200,"Одобрено",'3. Отсуства'!$C$5:$C$200,"&lt;="&amp;('1. Поставки'!$C$9+(33-1)*7+6),'3. Отсуства'!$D$5:$D$200,"&gt;="&amp;('1. Поставки'!$C$9+(33-1)*7)))</f>
        <v/>
      </c>
      <c r="AI7" s="106">
        <f>IF($A7="","",COUNTIFS('3. Отсуства'!$A$5:$A$200,$A7,'3. Отсуства'!$F$5:$F$200,"Одобрено",'3. Отсуства'!$C$5:$C$200,"&lt;="&amp;('1. Поставки'!$C$9+(34-1)*7+6),'3. Отсуства'!$D$5:$D$200,"&gt;="&amp;('1. Поставки'!$C$9+(34-1)*7)))</f>
        <v/>
      </c>
      <c r="AJ7" s="106">
        <f>IF($A7="","",COUNTIFS('3. Отсуства'!$A$5:$A$200,$A7,'3. Отсуства'!$F$5:$F$200,"Одобрено",'3. Отсуства'!$C$5:$C$200,"&lt;="&amp;('1. Поставки'!$C$9+(35-1)*7+6),'3. Отсуства'!$D$5:$D$200,"&gt;="&amp;('1. Поставки'!$C$9+(35-1)*7)))</f>
        <v/>
      </c>
      <c r="AK7" s="106">
        <f>IF($A7="","",COUNTIFS('3. Отсуства'!$A$5:$A$200,$A7,'3. Отсуства'!$F$5:$F$200,"Одобрено",'3. Отсуства'!$C$5:$C$200,"&lt;="&amp;('1. Поставки'!$C$9+(36-1)*7+6),'3. Отсуства'!$D$5:$D$200,"&gt;="&amp;('1. Поставки'!$C$9+(36-1)*7)))</f>
        <v/>
      </c>
      <c r="AL7" s="106">
        <f>IF($A7="","",COUNTIFS('3. Отсуства'!$A$5:$A$200,$A7,'3. Отсуства'!$F$5:$F$200,"Одобрено",'3. Отсуства'!$C$5:$C$200,"&lt;="&amp;('1. Поставки'!$C$9+(37-1)*7+6),'3. Отсуства'!$D$5:$D$200,"&gt;="&amp;('1. Поставки'!$C$9+(37-1)*7)))</f>
        <v/>
      </c>
      <c r="AM7" s="106">
        <f>IF($A7="","",COUNTIFS('3. Отсуства'!$A$5:$A$200,$A7,'3. Отсуства'!$F$5:$F$200,"Одобрено",'3. Отсуства'!$C$5:$C$200,"&lt;="&amp;('1. Поставки'!$C$9+(38-1)*7+6),'3. Отсуства'!$D$5:$D$200,"&gt;="&amp;('1. Поставки'!$C$9+(38-1)*7)))</f>
        <v/>
      </c>
      <c r="AN7" s="106">
        <f>IF($A7="","",COUNTIFS('3. Отсуства'!$A$5:$A$200,$A7,'3. Отсуства'!$F$5:$F$200,"Одобрено",'3. Отсуства'!$C$5:$C$200,"&lt;="&amp;('1. Поставки'!$C$9+(39-1)*7+6),'3. Отсуства'!$D$5:$D$200,"&gt;="&amp;('1. Поставки'!$C$9+(39-1)*7)))</f>
        <v/>
      </c>
      <c r="AO7" s="106">
        <f>IF($A7="","",COUNTIFS('3. Отсуства'!$A$5:$A$200,$A7,'3. Отсуства'!$F$5:$F$200,"Одобрено",'3. Отсуства'!$C$5:$C$200,"&lt;="&amp;('1. Поставки'!$C$9+(40-1)*7+6),'3. Отсуства'!$D$5:$D$200,"&gt;="&amp;('1. Поставки'!$C$9+(40-1)*7)))</f>
        <v/>
      </c>
      <c r="AP7" s="106">
        <f>IF($A7="","",COUNTIFS('3. Отсуства'!$A$5:$A$200,$A7,'3. Отсуства'!$F$5:$F$200,"Одобрено",'3. Отсуства'!$C$5:$C$200,"&lt;="&amp;('1. Поставки'!$C$9+(41-1)*7+6),'3. Отсуства'!$D$5:$D$200,"&gt;="&amp;('1. Поставки'!$C$9+(41-1)*7)))</f>
        <v/>
      </c>
      <c r="AQ7" s="106">
        <f>IF($A7="","",COUNTIFS('3. Отсуства'!$A$5:$A$200,$A7,'3. Отсуства'!$F$5:$F$200,"Одобрено",'3. Отсуства'!$C$5:$C$200,"&lt;="&amp;('1. Поставки'!$C$9+(42-1)*7+6),'3. Отсуства'!$D$5:$D$200,"&gt;="&amp;('1. Поставки'!$C$9+(42-1)*7)))</f>
        <v/>
      </c>
      <c r="AR7" s="106">
        <f>IF($A7="","",COUNTIFS('3. Отсуства'!$A$5:$A$200,$A7,'3. Отсуства'!$F$5:$F$200,"Одобрено",'3. Отсуства'!$C$5:$C$200,"&lt;="&amp;('1. Поставки'!$C$9+(43-1)*7+6),'3. Отсуства'!$D$5:$D$200,"&gt;="&amp;('1. Поставки'!$C$9+(43-1)*7)))</f>
        <v/>
      </c>
      <c r="AS7" s="106">
        <f>IF($A7="","",COUNTIFS('3. Отсуства'!$A$5:$A$200,$A7,'3. Отсуства'!$F$5:$F$200,"Одобрено",'3. Отсуства'!$C$5:$C$200,"&lt;="&amp;('1. Поставки'!$C$9+(44-1)*7+6),'3. Отсуства'!$D$5:$D$200,"&gt;="&amp;('1. Поставки'!$C$9+(44-1)*7)))</f>
        <v/>
      </c>
      <c r="AT7" s="106">
        <f>IF($A7="","",COUNTIFS('3. Отсуства'!$A$5:$A$200,$A7,'3. Отсуства'!$F$5:$F$200,"Одобрено",'3. Отсуства'!$C$5:$C$200,"&lt;="&amp;('1. Поставки'!$C$9+(45-1)*7+6),'3. Отсуства'!$D$5:$D$200,"&gt;="&amp;('1. Поставки'!$C$9+(45-1)*7)))</f>
        <v/>
      </c>
      <c r="AU7" s="106">
        <f>IF($A7="","",COUNTIFS('3. Отсуства'!$A$5:$A$200,$A7,'3. Отсуства'!$F$5:$F$200,"Одобрено",'3. Отсуства'!$C$5:$C$200,"&lt;="&amp;('1. Поставки'!$C$9+(46-1)*7+6),'3. Отсуства'!$D$5:$D$200,"&gt;="&amp;('1. Поставки'!$C$9+(46-1)*7)))</f>
        <v/>
      </c>
      <c r="AV7" s="106">
        <f>IF($A7="","",COUNTIFS('3. Отсуства'!$A$5:$A$200,$A7,'3. Отсуства'!$F$5:$F$200,"Одобрено",'3. Отсуства'!$C$5:$C$200,"&lt;="&amp;('1. Поставки'!$C$9+(47-1)*7+6),'3. Отсуства'!$D$5:$D$200,"&gt;="&amp;('1. Поставки'!$C$9+(47-1)*7)))</f>
        <v/>
      </c>
      <c r="AW7" s="106">
        <f>IF($A7="","",COUNTIFS('3. Отсуства'!$A$5:$A$200,$A7,'3. Отсуства'!$F$5:$F$200,"Одобрено",'3. Отсуства'!$C$5:$C$200,"&lt;="&amp;('1. Поставки'!$C$9+(48-1)*7+6),'3. Отсуства'!$D$5:$D$200,"&gt;="&amp;('1. Поставки'!$C$9+(48-1)*7)))</f>
        <v/>
      </c>
      <c r="AX7" s="106">
        <f>IF($A7="","",COUNTIFS('3. Отсуства'!$A$5:$A$200,$A7,'3. Отсуства'!$F$5:$F$200,"Одобрено",'3. Отсуства'!$C$5:$C$200,"&lt;="&amp;('1. Поставки'!$C$9+(49-1)*7+6),'3. Отсуства'!$D$5:$D$200,"&gt;="&amp;('1. Поставки'!$C$9+(49-1)*7)))</f>
        <v/>
      </c>
      <c r="AY7" s="106">
        <f>IF($A7="","",COUNTIFS('3. Отсуства'!$A$5:$A$200,$A7,'3. Отсуства'!$F$5:$F$200,"Одобрено",'3. Отсуства'!$C$5:$C$200,"&lt;="&amp;('1. Поставки'!$C$9+(50-1)*7+6),'3. Отсуства'!$D$5:$D$200,"&gt;="&amp;('1. Поставки'!$C$9+(50-1)*7)))</f>
        <v/>
      </c>
      <c r="AZ7" s="106">
        <f>IF($A7="","",COUNTIFS('3. Отсуства'!$A$5:$A$200,$A7,'3. Отсуства'!$F$5:$F$200,"Одобрено",'3. Отсуства'!$C$5:$C$200,"&lt;="&amp;('1. Поставки'!$C$9+(51-1)*7+6),'3. Отсуства'!$D$5:$D$200,"&gt;="&amp;('1. Поставки'!$C$9+(51-1)*7)))</f>
        <v/>
      </c>
      <c r="BA7" s="106">
        <f>IF($A7="","",COUNTIFS('3. Отсуства'!$A$5:$A$200,$A7,'3. Отсуства'!$F$5:$F$200,"Одобрено",'3. Отсуства'!$C$5:$C$200,"&lt;="&amp;('1. Поставки'!$C$9+(52-1)*7+6),'3. Отсуства'!$D$5:$D$200,"&gt;="&amp;('1. Поставки'!$C$9+(52-1)*7)))</f>
        <v/>
      </c>
    </row>
    <row r="8" ht="18" customHeight="1" s="55">
      <c r="A8" s="105">
        <f>IF('2. Вработени'!A8="","",'2. Вработени'!A8)</f>
        <v/>
      </c>
      <c r="B8" s="106">
        <f>IF($A8="","",COUNTIFS('3. Отсуства'!$A$5:$A$200,$A8,'3. Отсуства'!$F$5:$F$200,"Одобрено",'3. Отсуства'!$C$5:$C$200,"&lt;="&amp;('1. Поставки'!$C$9+(1-1)*7+6),'3. Отсуства'!$D$5:$D$200,"&gt;="&amp;('1. Поставки'!$C$9+(1-1)*7)))</f>
        <v/>
      </c>
      <c r="C8" s="106">
        <f>IF($A8="","",COUNTIFS('3. Отсуства'!$A$5:$A$200,$A8,'3. Отсуства'!$F$5:$F$200,"Одобрено",'3. Отсуства'!$C$5:$C$200,"&lt;="&amp;('1. Поставки'!$C$9+(2-1)*7+6),'3. Отсуства'!$D$5:$D$200,"&gt;="&amp;('1. Поставки'!$C$9+(2-1)*7)))</f>
        <v/>
      </c>
      <c r="D8" s="106">
        <f>IF($A8="","",COUNTIFS('3. Отсуства'!$A$5:$A$200,$A8,'3. Отсуства'!$F$5:$F$200,"Одобрено",'3. Отсуства'!$C$5:$C$200,"&lt;="&amp;('1. Поставки'!$C$9+(3-1)*7+6),'3. Отсуства'!$D$5:$D$200,"&gt;="&amp;('1. Поставки'!$C$9+(3-1)*7)))</f>
        <v/>
      </c>
      <c r="E8" s="106">
        <f>IF($A8="","",COUNTIFS('3. Отсуства'!$A$5:$A$200,$A8,'3. Отсуства'!$F$5:$F$200,"Одобрено",'3. Отсуства'!$C$5:$C$200,"&lt;="&amp;('1. Поставки'!$C$9+(4-1)*7+6),'3. Отсуства'!$D$5:$D$200,"&gt;="&amp;('1. Поставки'!$C$9+(4-1)*7)))</f>
        <v/>
      </c>
      <c r="F8" s="106">
        <f>IF($A8="","",COUNTIFS('3. Отсуства'!$A$5:$A$200,$A8,'3. Отсуства'!$F$5:$F$200,"Одобрено",'3. Отсуства'!$C$5:$C$200,"&lt;="&amp;('1. Поставки'!$C$9+(5-1)*7+6),'3. Отсуства'!$D$5:$D$200,"&gt;="&amp;('1. Поставки'!$C$9+(5-1)*7)))</f>
        <v/>
      </c>
      <c r="G8" s="106">
        <f>IF($A8="","",COUNTIFS('3. Отсуства'!$A$5:$A$200,$A8,'3. Отсуства'!$F$5:$F$200,"Одобрено",'3. Отсуства'!$C$5:$C$200,"&lt;="&amp;('1. Поставки'!$C$9+(6-1)*7+6),'3. Отсуства'!$D$5:$D$200,"&gt;="&amp;('1. Поставки'!$C$9+(6-1)*7)))</f>
        <v/>
      </c>
      <c r="H8" s="106">
        <f>IF($A8="","",COUNTIFS('3. Отсуства'!$A$5:$A$200,$A8,'3. Отсуства'!$F$5:$F$200,"Одобрено",'3. Отсуства'!$C$5:$C$200,"&lt;="&amp;('1. Поставки'!$C$9+(7-1)*7+6),'3. Отсуства'!$D$5:$D$200,"&gt;="&amp;('1. Поставки'!$C$9+(7-1)*7)))</f>
        <v/>
      </c>
      <c r="I8" s="106">
        <f>IF($A8="","",COUNTIFS('3. Отсуства'!$A$5:$A$200,$A8,'3. Отсуства'!$F$5:$F$200,"Одобрено",'3. Отсуства'!$C$5:$C$200,"&lt;="&amp;('1. Поставки'!$C$9+(8-1)*7+6),'3. Отсуства'!$D$5:$D$200,"&gt;="&amp;('1. Поставки'!$C$9+(8-1)*7)))</f>
        <v/>
      </c>
      <c r="J8" s="106">
        <f>IF($A8="","",COUNTIFS('3. Отсуства'!$A$5:$A$200,$A8,'3. Отсуства'!$F$5:$F$200,"Одобрено",'3. Отсуства'!$C$5:$C$200,"&lt;="&amp;('1. Поставки'!$C$9+(9-1)*7+6),'3. Отсуства'!$D$5:$D$200,"&gt;="&amp;('1. Поставки'!$C$9+(9-1)*7)))</f>
        <v/>
      </c>
      <c r="K8" s="106">
        <f>IF($A8="","",COUNTIFS('3. Отсуства'!$A$5:$A$200,$A8,'3. Отсуства'!$F$5:$F$200,"Одобрено",'3. Отсуства'!$C$5:$C$200,"&lt;="&amp;('1. Поставки'!$C$9+(10-1)*7+6),'3. Отсуства'!$D$5:$D$200,"&gt;="&amp;('1. Поставки'!$C$9+(10-1)*7)))</f>
        <v/>
      </c>
      <c r="L8" s="106">
        <f>IF($A8="","",COUNTIFS('3. Отсуства'!$A$5:$A$200,$A8,'3. Отсуства'!$F$5:$F$200,"Одобрено",'3. Отсуства'!$C$5:$C$200,"&lt;="&amp;('1. Поставки'!$C$9+(11-1)*7+6),'3. Отсуства'!$D$5:$D$200,"&gt;="&amp;('1. Поставки'!$C$9+(11-1)*7)))</f>
        <v/>
      </c>
      <c r="M8" s="106">
        <f>IF($A8="","",COUNTIFS('3. Отсуства'!$A$5:$A$200,$A8,'3. Отсуства'!$F$5:$F$200,"Одобрено",'3. Отсуства'!$C$5:$C$200,"&lt;="&amp;('1. Поставки'!$C$9+(12-1)*7+6),'3. Отсуства'!$D$5:$D$200,"&gt;="&amp;('1. Поставки'!$C$9+(12-1)*7)))</f>
        <v/>
      </c>
      <c r="N8" s="106">
        <f>IF($A8="","",COUNTIFS('3. Отсуства'!$A$5:$A$200,$A8,'3. Отсуства'!$F$5:$F$200,"Одобрено",'3. Отсуства'!$C$5:$C$200,"&lt;="&amp;('1. Поставки'!$C$9+(13-1)*7+6),'3. Отсуства'!$D$5:$D$200,"&gt;="&amp;('1. Поставки'!$C$9+(13-1)*7)))</f>
        <v/>
      </c>
      <c r="O8" s="106">
        <f>IF($A8="","",COUNTIFS('3. Отсуства'!$A$5:$A$200,$A8,'3. Отсуства'!$F$5:$F$200,"Одобрено",'3. Отсуства'!$C$5:$C$200,"&lt;="&amp;('1. Поставки'!$C$9+(14-1)*7+6),'3. Отсуства'!$D$5:$D$200,"&gt;="&amp;('1. Поставки'!$C$9+(14-1)*7)))</f>
        <v/>
      </c>
      <c r="P8" s="106">
        <f>IF($A8="","",COUNTIFS('3. Отсуства'!$A$5:$A$200,$A8,'3. Отсуства'!$F$5:$F$200,"Одобрено",'3. Отсуства'!$C$5:$C$200,"&lt;="&amp;('1. Поставки'!$C$9+(15-1)*7+6),'3. Отсуства'!$D$5:$D$200,"&gt;="&amp;('1. Поставки'!$C$9+(15-1)*7)))</f>
        <v/>
      </c>
      <c r="Q8" s="106">
        <f>IF($A8="","",COUNTIFS('3. Отсуства'!$A$5:$A$200,$A8,'3. Отсуства'!$F$5:$F$200,"Одобрено",'3. Отсуства'!$C$5:$C$200,"&lt;="&amp;('1. Поставки'!$C$9+(16-1)*7+6),'3. Отсуства'!$D$5:$D$200,"&gt;="&amp;('1. Поставки'!$C$9+(16-1)*7)))</f>
        <v/>
      </c>
      <c r="R8" s="106">
        <f>IF($A8="","",COUNTIFS('3. Отсуства'!$A$5:$A$200,$A8,'3. Отсуства'!$F$5:$F$200,"Одобрено",'3. Отсуства'!$C$5:$C$200,"&lt;="&amp;('1. Поставки'!$C$9+(17-1)*7+6),'3. Отсуства'!$D$5:$D$200,"&gt;="&amp;('1. Поставки'!$C$9+(17-1)*7)))</f>
        <v/>
      </c>
      <c r="S8" s="106">
        <f>IF($A8="","",COUNTIFS('3. Отсуства'!$A$5:$A$200,$A8,'3. Отсуства'!$F$5:$F$200,"Одобрено",'3. Отсуства'!$C$5:$C$200,"&lt;="&amp;('1. Поставки'!$C$9+(18-1)*7+6),'3. Отсуства'!$D$5:$D$200,"&gt;="&amp;('1. Поставки'!$C$9+(18-1)*7)))</f>
        <v/>
      </c>
      <c r="T8" s="106">
        <f>IF($A8="","",COUNTIFS('3. Отсуства'!$A$5:$A$200,$A8,'3. Отсуства'!$F$5:$F$200,"Одобрено",'3. Отсуства'!$C$5:$C$200,"&lt;="&amp;('1. Поставки'!$C$9+(19-1)*7+6),'3. Отсуства'!$D$5:$D$200,"&gt;="&amp;('1. Поставки'!$C$9+(19-1)*7)))</f>
        <v/>
      </c>
      <c r="U8" s="106">
        <f>IF($A8="","",COUNTIFS('3. Отсуства'!$A$5:$A$200,$A8,'3. Отсуства'!$F$5:$F$200,"Одобрено",'3. Отсуства'!$C$5:$C$200,"&lt;="&amp;('1. Поставки'!$C$9+(20-1)*7+6),'3. Отсуства'!$D$5:$D$200,"&gt;="&amp;('1. Поставки'!$C$9+(20-1)*7)))</f>
        <v/>
      </c>
      <c r="V8" s="106">
        <f>IF($A8="","",COUNTIFS('3. Отсуства'!$A$5:$A$200,$A8,'3. Отсуства'!$F$5:$F$200,"Одобрено",'3. Отсуства'!$C$5:$C$200,"&lt;="&amp;('1. Поставки'!$C$9+(21-1)*7+6),'3. Отсуства'!$D$5:$D$200,"&gt;="&amp;('1. Поставки'!$C$9+(21-1)*7)))</f>
        <v/>
      </c>
      <c r="W8" s="106">
        <f>IF($A8="","",COUNTIFS('3. Отсуства'!$A$5:$A$200,$A8,'3. Отсуства'!$F$5:$F$200,"Одобрено",'3. Отсуства'!$C$5:$C$200,"&lt;="&amp;('1. Поставки'!$C$9+(22-1)*7+6),'3. Отсуства'!$D$5:$D$200,"&gt;="&amp;('1. Поставки'!$C$9+(22-1)*7)))</f>
        <v/>
      </c>
      <c r="X8" s="106">
        <f>IF($A8="","",COUNTIFS('3. Отсуства'!$A$5:$A$200,$A8,'3. Отсуства'!$F$5:$F$200,"Одобрено",'3. Отсуства'!$C$5:$C$200,"&lt;="&amp;('1. Поставки'!$C$9+(23-1)*7+6),'3. Отсуства'!$D$5:$D$200,"&gt;="&amp;('1. Поставки'!$C$9+(23-1)*7)))</f>
        <v/>
      </c>
      <c r="Y8" s="106">
        <f>IF($A8="","",COUNTIFS('3. Отсуства'!$A$5:$A$200,$A8,'3. Отсуства'!$F$5:$F$200,"Одобрено",'3. Отсуства'!$C$5:$C$200,"&lt;="&amp;('1. Поставки'!$C$9+(24-1)*7+6),'3. Отсуства'!$D$5:$D$200,"&gt;="&amp;('1. Поставки'!$C$9+(24-1)*7)))</f>
        <v/>
      </c>
      <c r="Z8" s="106">
        <f>IF($A8="","",COUNTIFS('3. Отсуства'!$A$5:$A$200,$A8,'3. Отсуства'!$F$5:$F$200,"Одобрено",'3. Отсуства'!$C$5:$C$200,"&lt;="&amp;('1. Поставки'!$C$9+(25-1)*7+6),'3. Отсуства'!$D$5:$D$200,"&gt;="&amp;('1. Поставки'!$C$9+(25-1)*7)))</f>
        <v/>
      </c>
      <c r="AA8" s="106">
        <f>IF($A8="","",COUNTIFS('3. Отсуства'!$A$5:$A$200,$A8,'3. Отсуства'!$F$5:$F$200,"Одобрено",'3. Отсуства'!$C$5:$C$200,"&lt;="&amp;('1. Поставки'!$C$9+(26-1)*7+6),'3. Отсуства'!$D$5:$D$200,"&gt;="&amp;('1. Поставки'!$C$9+(26-1)*7)))</f>
        <v/>
      </c>
      <c r="AB8" s="106">
        <f>IF($A8="","",COUNTIFS('3. Отсуства'!$A$5:$A$200,$A8,'3. Отсуства'!$F$5:$F$200,"Одобрено",'3. Отсуства'!$C$5:$C$200,"&lt;="&amp;('1. Поставки'!$C$9+(27-1)*7+6),'3. Отсуства'!$D$5:$D$200,"&gt;="&amp;('1. Поставки'!$C$9+(27-1)*7)))</f>
        <v/>
      </c>
      <c r="AC8" s="106">
        <f>IF($A8="","",COUNTIFS('3. Отсуства'!$A$5:$A$200,$A8,'3. Отсуства'!$F$5:$F$200,"Одобрено",'3. Отсуства'!$C$5:$C$200,"&lt;="&amp;('1. Поставки'!$C$9+(28-1)*7+6),'3. Отсуства'!$D$5:$D$200,"&gt;="&amp;('1. Поставки'!$C$9+(28-1)*7)))</f>
        <v/>
      </c>
      <c r="AD8" s="106">
        <f>IF($A8="","",COUNTIFS('3. Отсуства'!$A$5:$A$200,$A8,'3. Отсуства'!$F$5:$F$200,"Одобрено",'3. Отсуства'!$C$5:$C$200,"&lt;="&amp;('1. Поставки'!$C$9+(29-1)*7+6),'3. Отсуства'!$D$5:$D$200,"&gt;="&amp;('1. Поставки'!$C$9+(29-1)*7)))</f>
        <v/>
      </c>
      <c r="AE8" s="106">
        <f>IF($A8="","",COUNTIFS('3. Отсуства'!$A$5:$A$200,$A8,'3. Отсуства'!$F$5:$F$200,"Одобрено",'3. Отсуства'!$C$5:$C$200,"&lt;="&amp;('1. Поставки'!$C$9+(30-1)*7+6),'3. Отсуства'!$D$5:$D$200,"&gt;="&amp;('1. Поставки'!$C$9+(30-1)*7)))</f>
        <v/>
      </c>
      <c r="AF8" s="106">
        <f>IF($A8="","",COUNTIFS('3. Отсуства'!$A$5:$A$200,$A8,'3. Отсуства'!$F$5:$F$200,"Одобрено",'3. Отсуства'!$C$5:$C$200,"&lt;="&amp;('1. Поставки'!$C$9+(31-1)*7+6),'3. Отсуства'!$D$5:$D$200,"&gt;="&amp;('1. Поставки'!$C$9+(31-1)*7)))</f>
        <v/>
      </c>
      <c r="AG8" s="106">
        <f>IF($A8="","",COUNTIFS('3. Отсуства'!$A$5:$A$200,$A8,'3. Отсуства'!$F$5:$F$200,"Одобрено",'3. Отсуства'!$C$5:$C$200,"&lt;="&amp;('1. Поставки'!$C$9+(32-1)*7+6),'3. Отсуства'!$D$5:$D$200,"&gt;="&amp;('1. Поставки'!$C$9+(32-1)*7)))</f>
        <v/>
      </c>
      <c r="AH8" s="106">
        <f>IF($A8="","",COUNTIFS('3. Отсуства'!$A$5:$A$200,$A8,'3. Отсуства'!$F$5:$F$200,"Одобрено",'3. Отсуства'!$C$5:$C$200,"&lt;="&amp;('1. Поставки'!$C$9+(33-1)*7+6),'3. Отсуства'!$D$5:$D$200,"&gt;="&amp;('1. Поставки'!$C$9+(33-1)*7)))</f>
        <v/>
      </c>
      <c r="AI8" s="106">
        <f>IF($A8="","",COUNTIFS('3. Отсуства'!$A$5:$A$200,$A8,'3. Отсуства'!$F$5:$F$200,"Одобрено",'3. Отсуства'!$C$5:$C$200,"&lt;="&amp;('1. Поставки'!$C$9+(34-1)*7+6),'3. Отсуства'!$D$5:$D$200,"&gt;="&amp;('1. Поставки'!$C$9+(34-1)*7)))</f>
        <v/>
      </c>
      <c r="AJ8" s="106">
        <f>IF($A8="","",COUNTIFS('3. Отсуства'!$A$5:$A$200,$A8,'3. Отсуства'!$F$5:$F$200,"Одобрено",'3. Отсуства'!$C$5:$C$200,"&lt;="&amp;('1. Поставки'!$C$9+(35-1)*7+6),'3. Отсуства'!$D$5:$D$200,"&gt;="&amp;('1. Поставки'!$C$9+(35-1)*7)))</f>
        <v/>
      </c>
      <c r="AK8" s="106">
        <f>IF($A8="","",COUNTIFS('3. Отсуства'!$A$5:$A$200,$A8,'3. Отсуства'!$F$5:$F$200,"Одобрено",'3. Отсуства'!$C$5:$C$200,"&lt;="&amp;('1. Поставки'!$C$9+(36-1)*7+6),'3. Отсуства'!$D$5:$D$200,"&gt;="&amp;('1. Поставки'!$C$9+(36-1)*7)))</f>
        <v/>
      </c>
      <c r="AL8" s="106">
        <f>IF($A8="","",COUNTIFS('3. Отсуства'!$A$5:$A$200,$A8,'3. Отсуства'!$F$5:$F$200,"Одобрено",'3. Отсуства'!$C$5:$C$200,"&lt;="&amp;('1. Поставки'!$C$9+(37-1)*7+6),'3. Отсуства'!$D$5:$D$200,"&gt;="&amp;('1. Поставки'!$C$9+(37-1)*7)))</f>
        <v/>
      </c>
      <c r="AM8" s="106">
        <f>IF($A8="","",COUNTIFS('3. Отсуства'!$A$5:$A$200,$A8,'3. Отсуства'!$F$5:$F$200,"Одобрено",'3. Отсуства'!$C$5:$C$200,"&lt;="&amp;('1. Поставки'!$C$9+(38-1)*7+6),'3. Отсуства'!$D$5:$D$200,"&gt;="&amp;('1. Поставки'!$C$9+(38-1)*7)))</f>
        <v/>
      </c>
      <c r="AN8" s="106">
        <f>IF($A8="","",COUNTIFS('3. Отсуства'!$A$5:$A$200,$A8,'3. Отсуства'!$F$5:$F$200,"Одобрено",'3. Отсуства'!$C$5:$C$200,"&lt;="&amp;('1. Поставки'!$C$9+(39-1)*7+6),'3. Отсуства'!$D$5:$D$200,"&gt;="&amp;('1. Поставки'!$C$9+(39-1)*7)))</f>
        <v/>
      </c>
      <c r="AO8" s="106">
        <f>IF($A8="","",COUNTIFS('3. Отсуства'!$A$5:$A$200,$A8,'3. Отсуства'!$F$5:$F$200,"Одобрено",'3. Отсуства'!$C$5:$C$200,"&lt;="&amp;('1. Поставки'!$C$9+(40-1)*7+6),'3. Отсуства'!$D$5:$D$200,"&gt;="&amp;('1. Поставки'!$C$9+(40-1)*7)))</f>
        <v/>
      </c>
      <c r="AP8" s="106">
        <f>IF($A8="","",COUNTIFS('3. Отсуства'!$A$5:$A$200,$A8,'3. Отсуства'!$F$5:$F$200,"Одобрено",'3. Отсуства'!$C$5:$C$200,"&lt;="&amp;('1. Поставки'!$C$9+(41-1)*7+6),'3. Отсуства'!$D$5:$D$200,"&gt;="&amp;('1. Поставки'!$C$9+(41-1)*7)))</f>
        <v/>
      </c>
      <c r="AQ8" s="106">
        <f>IF($A8="","",COUNTIFS('3. Отсуства'!$A$5:$A$200,$A8,'3. Отсуства'!$F$5:$F$200,"Одобрено",'3. Отсуства'!$C$5:$C$200,"&lt;="&amp;('1. Поставки'!$C$9+(42-1)*7+6),'3. Отсуства'!$D$5:$D$200,"&gt;="&amp;('1. Поставки'!$C$9+(42-1)*7)))</f>
        <v/>
      </c>
      <c r="AR8" s="106">
        <f>IF($A8="","",COUNTIFS('3. Отсуства'!$A$5:$A$200,$A8,'3. Отсуства'!$F$5:$F$200,"Одобрено",'3. Отсуства'!$C$5:$C$200,"&lt;="&amp;('1. Поставки'!$C$9+(43-1)*7+6),'3. Отсуства'!$D$5:$D$200,"&gt;="&amp;('1. Поставки'!$C$9+(43-1)*7)))</f>
        <v/>
      </c>
      <c r="AS8" s="106">
        <f>IF($A8="","",COUNTIFS('3. Отсуства'!$A$5:$A$200,$A8,'3. Отсуства'!$F$5:$F$200,"Одобрено",'3. Отсуства'!$C$5:$C$200,"&lt;="&amp;('1. Поставки'!$C$9+(44-1)*7+6),'3. Отсуства'!$D$5:$D$200,"&gt;="&amp;('1. Поставки'!$C$9+(44-1)*7)))</f>
        <v/>
      </c>
      <c r="AT8" s="106">
        <f>IF($A8="","",COUNTIFS('3. Отсуства'!$A$5:$A$200,$A8,'3. Отсуства'!$F$5:$F$200,"Одобрено",'3. Отсуства'!$C$5:$C$200,"&lt;="&amp;('1. Поставки'!$C$9+(45-1)*7+6),'3. Отсуства'!$D$5:$D$200,"&gt;="&amp;('1. Поставки'!$C$9+(45-1)*7)))</f>
        <v/>
      </c>
      <c r="AU8" s="106">
        <f>IF($A8="","",COUNTIFS('3. Отсуства'!$A$5:$A$200,$A8,'3. Отсуства'!$F$5:$F$200,"Одобрено",'3. Отсуства'!$C$5:$C$200,"&lt;="&amp;('1. Поставки'!$C$9+(46-1)*7+6),'3. Отсуства'!$D$5:$D$200,"&gt;="&amp;('1. Поставки'!$C$9+(46-1)*7)))</f>
        <v/>
      </c>
      <c r="AV8" s="106">
        <f>IF($A8="","",COUNTIFS('3. Отсуства'!$A$5:$A$200,$A8,'3. Отсуства'!$F$5:$F$200,"Одобрено",'3. Отсуства'!$C$5:$C$200,"&lt;="&amp;('1. Поставки'!$C$9+(47-1)*7+6),'3. Отсуства'!$D$5:$D$200,"&gt;="&amp;('1. Поставки'!$C$9+(47-1)*7)))</f>
        <v/>
      </c>
      <c r="AW8" s="106">
        <f>IF($A8="","",COUNTIFS('3. Отсуства'!$A$5:$A$200,$A8,'3. Отсуства'!$F$5:$F$200,"Одобрено",'3. Отсуства'!$C$5:$C$200,"&lt;="&amp;('1. Поставки'!$C$9+(48-1)*7+6),'3. Отсуства'!$D$5:$D$200,"&gt;="&amp;('1. Поставки'!$C$9+(48-1)*7)))</f>
        <v/>
      </c>
      <c r="AX8" s="106">
        <f>IF($A8="","",COUNTIFS('3. Отсуства'!$A$5:$A$200,$A8,'3. Отсуства'!$F$5:$F$200,"Одобрено",'3. Отсуства'!$C$5:$C$200,"&lt;="&amp;('1. Поставки'!$C$9+(49-1)*7+6),'3. Отсуства'!$D$5:$D$200,"&gt;="&amp;('1. Поставки'!$C$9+(49-1)*7)))</f>
        <v/>
      </c>
      <c r="AY8" s="106">
        <f>IF($A8="","",COUNTIFS('3. Отсуства'!$A$5:$A$200,$A8,'3. Отсуства'!$F$5:$F$200,"Одобрено",'3. Отсуства'!$C$5:$C$200,"&lt;="&amp;('1. Поставки'!$C$9+(50-1)*7+6),'3. Отсуства'!$D$5:$D$200,"&gt;="&amp;('1. Поставки'!$C$9+(50-1)*7)))</f>
        <v/>
      </c>
      <c r="AZ8" s="106">
        <f>IF($A8="","",COUNTIFS('3. Отсуства'!$A$5:$A$200,$A8,'3. Отсуства'!$F$5:$F$200,"Одобрено",'3. Отсуства'!$C$5:$C$200,"&lt;="&amp;('1. Поставки'!$C$9+(51-1)*7+6),'3. Отсуства'!$D$5:$D$200,"&gt;="&amp;('1. Поставки'!$C$9+(51-1)*7)))</f>
        <v/>
      </c>
      <c r="BA8" s="106">
        <f>IF($A8="","",COUNTIFS('3. Отсуства'!$A$5:$A$200,$A8,'3. Отсуства'!$F$5:$F$200,"Одобрено",'3. Отсуства'!$C$5:$C$200,"&lt;="&amp;('1. Поставки'!$C$9+(52-1)*7+6),'3. Отсуства'!$D$5:$D$200,"&gt;="&amp;('1. Поставки'!$C$9+(52-1)*7)))</f>
        <v/>
      </c>
    </row>
    <row r="9" ht="18" customHeight="1" s="55">
      <c r="A9" s="105">
        <f>IF('2. Вработени'!A9="","",'2. Вработени'!A9)</f>
        <v/>
      </c>
      <c r="B9" s="106">
        <f>IF($A9="","",COUNTIFS('3. Отсуства'!$A$5:$A$200,$A9,'3. Отсуства'!$F$5:$F$200,"Одобрено",'3. Отсуства'!$C$5:$C$200,"&lt;="&amp;('1. Поставки'!$C$9+(1-1)*7+6),'3. Отсуства'!$D$5:$D$200,"&gt;="&amp;('1. Поставки'!$C$9+(1-1)*7)))</f>
        <v/>
      </c>
      <c r="C9" s="106">
        <f>IF($A9="","",COUNTIFS('3. Отсуства'!$A$5:$A$200,$A9,'3. Отсуства'!$F$5:$F$200,"Одобрено",'3. Отсуства'!$C$5:$C$200,"&lt;="&amp;('1. Поставки'!$C$9+(2-1)*7+6),'3. Отсуства'!$D$5:$D$200,"&gt;="&amp;('1. Поставки'!$C$9+(2-1)*7)))</f>
        <v/>
      </c>
      <c r="D9" s="106">
        <f>IF($A9="","",COUNTIFS('3. Отсуства'!$A$5:$A$200,$A9,'3. Отсуства'!$F$5:$F$200,"Одобрено",'3. Отсуства'!$C$5:$C$200,"&lt;="&amp;('1. Поставки'!$C$9+(3-1)*7+6),'3. Отсуства'!$D$5:$D$200,"&gt;="&amp;('1. Поставки'!$C$9+(3-1)*7)))</f>
        <v/>
      </c>
      <c r="E9" s="106">
        <f>IF($A9="","",COUNTIFS('3. Отсуства'!$A$5:$A$200,$A9,'3. Отсуства'!$F$5:$F$200,"Одобрено",'3. Отсуства'!$C$5:$C$200,"&lt;="&amp;('1. Поставки'!$C$9+(4-1)*7+6),'3. Отсуства'!$D$5:$D$200,"&gt;="&amp;('1. Поставки'!$C$9+(4-1)*7)))</f>
        <v/>
      </c>
      <c r="F9" s="106">
        <f>IF($A9="","",COUNTIFS('3. Отсуства'!$A$5:$A$200,$A9,'3. Отсуства'!$F$5:$F$200,"Одобрено",'3. Отсуства'!$C$5:$C$200,"&lt;="&amp;('1. Поставки'!$C$9+(5-1)*7+6),'3. Отсуства'!$D$5:$D$200,"&gt;="&amp;('1. Поставки'!$C$9+(5-1)*7)))</f>
        <v/>
      </c>
      <c r="G9" s="106">
        <f>IF($A9="","",COUNTIFS('3. Отсуства'!$A$5:$A$200,$A9,'3. Отсуства'!$F$5:$F$200,"Одобрено",'3. Отсуства'!$C$5:$C$200,"&lt;="&amp;('1. Поставки'!$C$9+(6-1)*7+6),'3. Отсуства'!$D$5:$D$200,"&gt;="&amp;('1. Поставки'!$C$9+(6-1)*7)))</f>
        <v/>
      </c>
      <c r="H9" s="106">
        <f>IF($A9="","",COUNTIFS('3. Отсуства'!$A$5:$A$200,$A9,'3. Отсуства'!$F$5:$F$200,"Одобрено",'3. Отсуства'!$C$5:$C$200,"&lt;="&amp;('1. Поставки'!$C$9+(7-1)*7+6),'3. Отсуства'!$D$5:$D$200,"&gt;="&amp;('1. Поставки'!$C$9+(7-1)*7)))</f>
        <v/>
      </c>
      <c r="I9" s="106">
        <f>IF($A9="","",COUNTIFS('3. Отсуства'!$A$5:$A$200,$A9,'3. Отсуства'!$F$5:$F$200,"Одобрено",'3. Отсуства'!$C$5:$C$200,"&lt;="&amp;('1. Поставки'!$C$9+(8-1)*7+6),'3. Отсуства'!$D$5:$D$200,"&gt;="&amp;('1. Поставки'!$C$9+(8-1)*7)))</f>
        <v/>
      </c>
      <c r="J9" s="106">
        <f>IF($A9="","",COUNTIFS('3. Отсуства'!$A$5:$A$200,$A9,'3. Отсуства'!$F$5:$F$200,"Одобрено",'3. Отсуства'!$C$5:$C$200,"&lt;="&amp;('1. Поставки'!$C$9+(9-1)*7+6),'3. Отсуства'!$D$5:$D$200,"&gt;="&amp;('1. Поставки'!$C$9+(9-1)*7)))</f>
        <v/>
      </c>
      <c r="K9" s="106">
        <f>IF($A9="","",COUNTIFS('3. Отсуства'!$A$5:$A$200,$A9,'3. Отсуства'!$F$5:$F$200,"Одобрено",'3. Отсуства'!$C$5:$C$200,"&lt;="&amp;('1. Поставки'!$C$9+(10-1)*7+6),'3. Отсуства'!$D$5:$D$200,"&gt;="&amp;('1. Поставки'!$C$9+(10-1)*7)))</f>
        <v/>
      </c>
      <c r="L9" s="106">
        <f>IF($A9="","",COUNTIFS('3. Отсуства'!$A$5:$A$200,$A9,'3. Отсуства'!$F$5:$F$200,"Одобрено",'3. Отсуства'!$C$5:$C$200,"&lt;="&amp;('1. Поставки'!$C$9+(11-1)*7+6),'3. Отсуства'!$D$5:$D$200,"&gt;="&amp;('1. Поставки'!$C$9+(11-1)*7)))</f>
        <v/>
      </c>
      <c r="M9" s="106">
        <f>IF($A9="","",COUNTIFS('3. Отсуства'!$A$5:$A$200,$A9,'3. Отсуства'!$F$5:$F$200,"Одобрено",'3. Отсуства'!$C$5:$C$200,"&lt;="&amp;('1. Поставки'!$C$9+(12-1)*7+6),'3. Отсуства'!$D$5:$D$200,"&gt;="&amp;('1. Поставки'!$C$9+(12-1)*7)))</f>
        <v/>
      </c>
      <c r="N9" s="106">
        <f>IF($A9="","",COUNTIFS('3. Отсуства'!$A$5:$A$200,$A9,'3. Отсуства'!$F$5:$F$200,"Одобрено",'3. Отсуства'!$C$5:$C$200,"&lt;="&amp;('1. Поставки'!$C$9+(13-1)*7+6),'3. Отсуства'!$D$5:$D$200,"&gt;="&amp;('1. Поставки'!$C$9+(13-1)*7)))</f>
        <v/>
      </c>
      <c r="O9" s="106">
        <f>IF($A9="","",COUNTIFS('3. Отсуства'!$A$5:$A$200,$A9,'3. Отсуства'!$F$5:$F$200,"Одобрено",'3. Отсуства'!$C$5:$C$200,"&lt;="&amp;('1. Поставки'!$C$9+(14-1)*7+6),'3. Отсуства'!$D$5:$D$200,"&gt;="&amp;('1. Поставки'!$C$9+(14-1)*7)))</f>
        <v/>
      </c>
      <c r="P9" s="106">
        <f>IF($A9="","",COUNTIFS('3. Отсуства'!$A$5:$A$200,$A9,'3. Отсуства'!$F$5:$F$200,"Одобрено",'3. Отсуства'!$C$5:$C$200,"&lt;="&amp;('1. Поставки'!$C$9+(15-1)*7+6),'3. Отсуства'!$D$5:$D$200,"&gt;="&amp;('1. Поставки'!$C$9+(15-1)*7)))</f>
        <v/>
      </c>
      <c r="Q9" s="106">
        <f>IF($A9="","",COUNTIFS('3. Отсуства'!$A$5:$A$200,$A9,'3. Отсуства'!$F$5:$F$200,"Одобрено",'3. Отсуства'!$C$5:$C$200,"&lt;="&amp;('1. Поставки'!$C$9+(16-1)*7+6),'3. Отсуства'!$D$5:$D$200,"&gt;="&amp;('1. Поставки'!$C$9+(16-1)*7)))</f>
        <v/>
      </c>
      <c r="R9" s="106">
        <f>IF($A9="","",COUNTIFS('3. Отсуства'!$A$5:$A$200,$A9,'3. Отсуства'!$F$5:$F$200,"Одобрено",'3. Отсуства'!$C$5:$C$200,"&lt;="&amp;('1. Поставки'!$C$9+(17-1)*7+6),'3. Отсуства'!$D$5:$D$200,"&gt;="&amp;('1. Поставки'!$C$9+(17-1)*7)))</f>
        <v/>
      </c>
      <c r="S9" s="106">
        <f>IF($A9="","",COUNTIFS('3. Отсуства'!$A$5:$A$200,$A9,'3. Отсуства'!$F$5:$F$200,"Одобрено",'3. Отсуства'!$C$5:$C$200,"&lt;="&amp;('1. Поставки'!$C$9+(18-1)*7+6),'3. Отсуства'!$D$5:$D$200,"&gt;="&amp;('1. Поставки'!$C$9+(18-1)*7)))</f>
        <v/>
      </c>
      <c r="T9" s="106">
        <f>IF($A9="","",COUNTIFS('3. Отсуства'!$A$5:$A$200,$A9,'3. Отсуства'!$F$5:$F$200,"Одобрено",'3. Отсуства'!$C$5:$C$200,"&lt;="&amp;('1. Поставки'!$C$9+(19-1)*7+6),'3. Отсуства'!$D$5:$D$200,"&gt;="&amp;('1. Поставки'!$C$9+(19-1)*7)))</f>
        <v/>
      </c>
      <c r="U9" s="106">
        <f>IF($A9="","",COUNTIFS('3. Отсуства'!$A$5:$A$200,$A9,'3. Отсуства'!$F$5:$F$200,"Одобрено",'3. Отсуства'!$C$5:$C$200,"&lt;="&amp;('1. Поставки'!$C$9+(20-1)*7+6),'3. Отсуства'!$D$5:$D$200,"&gt;="&amp;('1. Поставки'!$C$9+(20-1)*7)))</f>
        <v/>
      </c>
      <c r="V9" s="106">
        <f>IF($A9="","",COUNTIFS('3. Отсуства'!$A$5:$A$200,$A9,'3. Отсуства'!$F$5:$F$200,"Одобрено",'3. Отсуства'!$C$5:$C$200,"&lt;="&amp;('1. Поставки'!$C$9+(21-1)*7+6),'3. Отсуства'!$D$5:$D$200,"&gt;="&amp;('1. Поставки'!$C$9+(21-1)*7)))</f>
        <v/>
      </c>
      <c r="W9" s="106">
        <f>IF($A9="","",COUNTIFS('3. Отсуства'!$A$5:$A$200,$A9,'3. Отсуства'!$F$5:$F$200,"Одобрено",'3. Отсуства'!$C$5:$C$200,"&lt;="&amp;('1. Поставки'!$C$9+(22-1)*7+6),'3. Отсуства'!$D$5:$D$200,"&gt;="&amp;('1. Поставки'!$C$9+(22-1)*7)))</f>
        <v/>
      </c>
      <c r="X9" s="106">
        <f>IF($A9="","",COUNTIFS('3. Отсуства'!$A$5:$A$200,$A9,'3. Отсуства'!$F$5:$F$200,"Одобрено",'3. Отсуства'!$C$5:$C$200,"&lt;="&amp;('1. Поставки'!$C$9+(23-1)*7+6),'3. Отсуства'!$D$5:$D$200,"&gt;="&amp;('1. Поставки'!$C$9+(23-1)*7)))</f>
        <v/>
      </c>
      <c r="Y9" s="106">
        <f>IF($A9="","",COUNTIFS('3. Отсуства'!$A$5:$A$200,$A9,'3. Отсуства'!$F$5:$F$200,"Одобрено",'3. Отсуства'!$C$5:$C$200,"&lt;="&amp;('1. Поставки'!$C$9+(24-1)*7+6),'3. Отсуства'!$D$5:$D$200,"&gt;="&amp;('1. Поставки'!$C$9+(24-1)*7)))</f>
        <v/>
      </c>
      <c r="Z9" s="106">
        <f>IF($A9="","",COUNTIFS('3. Отсуства'!$A$5:$A$200,$A9,'3. Отсуства'!$F$5:$F$200,"Одобрено",'3. Отсуства'!$C$5:$C$200,"&lt;="&amp;('1. Поставки'!$C$9+(25-1)*7+6),'3. Отсуства'!$D$5:$D$200,"&gt;="&amp;('1. Поставки'!$C$9+(25-1)*7)))</f>
        <v/>
      </c>
      <c r="AA9" s="106">
        <f>IF($A9="","",COUNTIFS('3. Отсуства'!$A$5:$A$200,$A9,'3. Отсуства'!$F$5:$F$200,"Одобрено",'3. Отсуства'!$C$5:$C$200,"&lt;="&amp;('1. Поставки'!$C$9+(26-1)*7+6),'3. Отсуства'!$D$5:$D$200,"&gt;="&amp;('1. Поставки'!$C$9+(26-1)*7)))</f>
        <v/>
      </c>
      <c r="AB9" s="106">
        <f>IF($A9="","",COUNTIFS('3. Отсуства'!$A$5:$A$200,$A9,'3. Отсуства'!$F$5:$F$200,"Одобрено",'3. Отсуства'!$C$5:$C$200,"&lt;="&amp;('1. Поставки'!$C$9+(27-1)*7+6),'3. Отсуства'!$D$5:$D$200,"&gt;="&amp;('1. Поставки'!$C$9+(27-1)*7)))</f>
        <v/>
      </c>
      <c r="AC9" s="106">
        <f>IF($A9="","",COUNTIFS('3. Отсуства'!$A$5:$A$200,$A9,'3. Отсуства'!$F$5:$F$200,"Одобрено",'3. Отсуства'!$C$5:$C$200,"&lt;="&amp;('1. Поставки'!$C$9+(28-1)*7+6),'3. Отсуства'!$D$5:$D$200,"&gt;="&amp;('1. Поставки'!$C$9+(28-1)*7)))</f>
        <v/>
      </c>
      <c r="AD9" s="106">
        <f>IF($A9="","",COUNTIFS('3. Отсуства'!$A$5:$A$200,$A9,'3. Отсуства'!$F$5:$F$200,"Одобрено",'3. Отсуства'!$C$5:$C$200,"&lt;="&amp;('1. Поставки'!$C$9+(29-1)*7+6),'3. Отсуства'!$D$5:$D$200,"&gt;="&amp;('1. Поставки'!$C$9+(29-1)*7)))</f>
        <v/>
      </c>
      <c r="AE9" s="106">
        <f>IF($A9="","",COUNTIFS('3. Отсуства'!$A$5:$A$200,$A9,'3. Отсуства'!$F$5:$F$200,"Одобрено",'3. Отсуства'!$C$5:$C$200,"&lt;="&amp;('1. Поставки'!$C$9+(30-1)*7+6),'3. Отсуства'!$D$5:$D$200,"&gt;="&amp;('1. Поставки'!$C$9+(30-1)*7)))</f>
        <v/>
      </c>
      <c r="AF9" s="106">
        <f>IF($A9="","",COUNTIFS('3. Отсуства'!$A$5:$A$200,$A9,'3. Отсуства'!$F$5:$F$200,"Одобрено",'3. Отсуства'!$C$5:$C$200,"&lt;="&amp;('1. Поставки'!$C$9+(31-1)*7+6),'3. Отсуства'!$D$5:$D$200,"&gt;="&amp;('1. Поставки'!$C$9+(31-1)*7)))</f>
        <v/>
      </c>
      <c r="AG9" s="106">
        <f>IF($A9="","",COUNTIFS('3. Отсуства'!$A$5:$A$200,$A9,'3. Отсуства'!$F$5:$F$200,"Одобрено",'3. Отсуства'!$C$5:$C$200,"&lt;="&amp;('1. Поставки'!$C$9+(32-1)*7+6),'3. Отсуства'!$D$5:$D$200,"&gt;="&amp;('1. Поставки'!$C$9+(32-1)*7)))</f>
        <v/>
      </c>
      <c r="AH9" s="106">
        <f>IF($A9="","",COUNTIFS('3. Отсуства'!$A$5:$A$200,$A9,'3. Отсуства'!$F$5:$F$200,"Одобрено",'3. Отсуства'!$C$5:$C$200,"&lt;="&amp;('1. Поставки'!$C$9+(33-1)*7+6),'3. Отсуства'!$D$5:$D$200,"&gt;="&amp;('1. Поставки'!$C$9+(33-1)*7)))</f>
        <v/>
      </c>
      <c r="AI9" s="106">
        <f>IF($A9="","",COUNTIFS('3. Отсуства'!$A$5:$A$200,$A9,'3. Отсуства'!$F$5:$F$200,"Одобрено",'3. Отсуства'!$C$5:$C$200,"&lt;="&amp;('1. Поставки'!$C$9+(34-1)*7+6),'3. Отсуства'!$D$5:$D$200,"&gt;="&amp;('1. Поставки'!$C$9+(34-1)*7)))</f>
        <v/>
      </c>
      <c r="AJ9" s="106">
        <f>IF($A9="","",COUNTIFS('3. Отсуства'!$A$5:$A$200,$A9,'3. Отсуства'!$F$5:$F$200,"Одобрено",'3. Отсуства'!$C$5:$C$200,"&lt;="&amp;('1. Поставки'!$C$9+(35-1)*7+6),'3. Отсуства'!$D$5:$D$200,"&gt;="&amp;('1. Поставки'!$C$9+(35-1)*7)))</f>
        <v/>
      </c>
      <c r="AK9" s="106">
        <f>IF($A9="","",COUNTIFS('3. Отсуства'!$A$5:$A$200,$A9,'3. Отсуства'!$F$5:$F$200,"Одобрено",'3. Отсуства'!$C$5:$C$200,"&lt;="&amp;('1. Поставки'!$C$9+(36-1)*7+6),'3. Отсуства'!$D$5:$D$200,"&gt;="&amp;('1. Поставки'!$C$9+(36-1)*7)))</f>
        <v/>
      </c>
      <c r="AL9" s="106">
        <f>IF($A9="","",COUNTIFS('3. Отсуства'!$A$5:$A$200,$A9,'3. Отсуства'!$F$5:$F$200,"Одобрено",'3. Отсуства'!$C$5:$C$200,"&lt;="&amp;('1. Поставки'!$C$9+(37-1)*7+6),'3. Отсуства'!$D$5:$D$200,"&gt;="&amp;('1. Поставки'!$C$9+(37-1)*7)))</f>
        <v/>
      </c>
      <c r="AM9" s="106">
        <f>IF($A9="","",COUNTIFS('3. Отсуства'!$A$5:$A$200,$A9,'3. Отсуства'!$F$5:$F$200,"Одобрено",'3. Отсуства'!$C$5:$C$200,"&lt;="&amp;('1. Поставки'!$C$9+(38-1)*7+6),'3. Отсуства'!$D$5:$D$200,"&gt;="&amp;('1. Поставки'!$C$9+(38-1)*7)))</f>
        <v/>
      </c>
      <c r="AN9" s="106">
        <f>IF($A9="","",COUNTIFS('3. Отсуства'!$A$5:$A$200,$A9,'3. Отсуства'!$F$5:$F$200,"Одобрено",'3. Отсуства'!$C$5:$C$200,"&lt;="&amp;('1. Поставки'!$C$9+(39-1)*7+6),'3. Отсуства'!$D$5:$D$200,"&gt;="&amp;('1. Поставки'!$C$9+(39-1)*7)))</f>
        <v/>
      </c>
      <c r="AO9" s="106">
        <f>IF($A9="","",COUNTIFS('3. Отсуства'!$A$5:$A$200,$A9,'3. Отсуства'!$F$5:$F$200,"Одобрено",'3. Отсуства'!$C$5:$C$200,"&lt;="&amp;('1. Поставки'!$C$9+(40-1)*7+6),'3. Отсуства'!$D$5:$D$200,"&gt;="&amp;('1. Поставки'!$C$9+(40-1)*7)))</f>
        <v/>
      </c>
      <c r="AP9" s="106">
        <f>IF($A9="","",COUNTIFS('3. Отсуства'!$A$5:$A$200,$A9,'3. Отсуства'!$F$5:$F$200,"Одобрено",'3. Отсуства'!$C$5:$C$200,"&lt;="&amp;('1. Поставки'!$C$9+(41-1)*7+6),'3. Отсуства'!$D$5:$D$200,"&gt;="&amp;('1. Поставки'!$C$9+(41-1)*7)))</f>
        <v/>
      </c>
      <c r="AQ9" s="106">
        <f>IF($A9="","",COUNTIFS('3. Отсуства'!$A$5:$A$200,$A9,'3. Отсуства'!$F$5:$F$200,"Одобрено",'3. Отсуства'!$C$5:$C$200,"&lt;="&amp;('1. Поставки'!$C$9+(42-1)*7+6),'3. Отсуства'!$D$5:$D$200,"&gt;="&amp;('1. Поставки'!$C$9+(42-1)*7)))</f>
        <v/>
      </c>
      <c r="AR9" s="106">
        <f>IF($A9="","",COUNTIFS('3. Отсуства'!$A$5:$A$200,$A9,'3. Отсуства'!$F$5:$F$200,"Одобрено",'3. Отсуства'!$C$5:$C$200,"&lt;="&amp;('1. Поставки'!$C$9+(43-1)*7+6),'3. Отсуства'!$D$5:$D$200,"&gt;="&amp;('1. Поставки'!$C$9+(43-1)*7)))</f>
        <v/>
      </c>
      <c r="AS9" s="106">
        <f>IF($A9="","",COUNTIFS('3. Отсуства'!$A$5:$A$200,$A9,'3. Отсуства'!$F$5:$F$200,"Одобрено",'3. Отсуства'!$C$5:$C$200,"&lt;="&amp;('1. Поставки'!$C$9+(44-1)*7+6),'3. Отсуства'!$D$5:$D$200,"&gt;="&amp;('1. Поставки'!$C$9+(44-1)*7)))</f>
        <v/>
      </c>
      <c r="AT9" s="106">
        <f>IF($A9="","",COUNTIFS('3. Отсуства'!$A$5:$A$200,$A9,'3. Отсуства'!$F$5:$F$200,"Одобрено",'3. Отсуства'!$C$5:$C$200,"&lt;="&amp;('1. Поставки'!$C$9+(45-1)*7+6),'3. Отсуства'!$D$5:$D$200,"&gt;="&amp;('1. Поставки'!$C$9+(45-1)*7)))</f>
        <v/>
      </c>
      <c r="AU9" s="106">
        <f>IF($A9="","",COUNTIFS('3. Отсуства'!$A$5:$A$200,$A9,'3. Отсуства'!$F$5:$F$200,"Одобрено",'3. Отсуства'!$C$5:$C$200,"&lt;="&amp;('1. Поставки'!$C$9+(46-1)*7+6),'3. Отсуства'!$D$5:$D$200,"&gt;="&amp;('1. Поставки'!$C$9+(46-1)*7)))</f>
        <v/>
      </c>
      <c r="AV9" s="106">
        <f>IF($A9="","",COUNTIFS('3. Отсуства'!$A$5:$A$200,$A9,'3. Отсуства'!$F$5:$F$200,"Одобрено",'3. Отсуства'!$C$5:$C$200,"&lt;="&amp;('1. Поставки'!$C$9+(47-1)*7+6),'3. Отсуства'!$D$5:$D$200,"&gt;="&amp;('1. Поставки'!$C$9+(47-1)*7)))</f>
        <v/>
      </c>
      <c r="AW9" s="106">
        <f>IF($A9="","",COUNTIFS('3. Отсуства'!$A$5:$A$200,$A9,'3. Отсуства'!$F$5:$F$200,"Одобрено",'3. Отсуства'!$C$5:$C$200,"&lt;="&amp;('1. Поставки'!$C$9+(48-1)*7+6),'3. Отсуства'!$D$5:$D$200,"&gt;="&amp;('1. Поставки'!$C$9+(48-1)*7)))</f>
        <v/>
      </c>
      <c r="AX9" s="106">
        <f>IF($A9="","",COUNTIFS('3. Отсуства'!$A$5:$A$200,$A9,'3. Отсуства'!$F$5:$F$200,"Одобрено",'3. Отсуства'!$C$5:$C$200,"&lt;="&amp;('1. Поставки'!$C$9+(49-1)*7+6),'3. Отсуства'!$D$5:$D$200,"&gt;="&amp;('1. Поставки'!$C$9+(49-1)*7)))</f>
        <v/>
      </c>
      <c r="AY9" s="106">
        <f>IF($A9="","",COUNTIFS('3. Отсуства'!$A$5:$A$200,$A9,'3. Отсуства'!$F$5:$F$200,"Одобрено",'3. Отсуства'!$C$5:$C$200,"&lt;="&amp;('1. Поставки'!$C$9+(50-1)*7+6),'3. Отсуства'!$D$5:$D$200,"&gt;="&amp;('1. Поставки'!$C$9+(50-1)*7)))</f>
        <v/>
      </c>
      <c r="AZ9" s="106">
        <f>IF($A9="","",COUNTIFS('3. Отсуства'!$A$5:$A$200,$A9,'3. Отсуства'!$F$5:$F$200,"Одобрено",'3. Отсуства'!$C$5:$C$200,"&lt;="&amp;('1. Поставки'!$C$9+(51-1)*7+6),'3. Отсуства'!$D$5:$D$200,"&gt;="&amp;('1. Поставки'!$C$9+(51-1)*7)))</f>
        <v/>
      </c>
      <c r="BA9" s="106">
        <f>IF($A9="","",COUNTIFS('3. Отсуства'!$A$5:$A$200,$A9,'3. Отсуства'!$F$5:$F$200,"Одобрено",'3. Отсуства'!$C$5:$C$200,"&lt;="&amp;('1. Поставки'!$C$9+(52-1)*7+6),'3. Отсуства'!$D$5:$D$200,"&gt;="&amp;('1. Поставки'!$C$9+(52-1)*7)))</f>
        <v/>
      </c>
    </row>
    <row r="10" ht="18" customHeight="1" s="55">
      <c r="A10" s="105">
        <f>IF('2. Вработени'!A10="","",'2. Вработени'!A10)</f>
        <v/>
      </c>
      <c r="B10" s="106">
        <f>IF($A10="","",COUNTIFS('3. Отсуства'!$A$5:$A$200,$A10,'3. Отсуства'!$F$5:$F$200,"Одобрено",'3. Отсуства'!$C$5:$C$200,"&lt;="&amp;('1. Поставки'!$C$9+(1-1)*7+6),'3. Отсуства'!$D$5:$D$200,"&gt;="&amp;('1. Поставки'!$C$9+(1-1)*7)))</f>
        <v/>
      </c>
      <c r="C10" s="106">
        <f>IF($A10="","",COUNTIFS('3. Отсуства'!$A$5:$A$200,$A10,'3. Отсуства'!$F$5:$F$200,"Одобрено",'3. Отсуства'!$C$5:$C$200,"&lt;="&amp;('1. Поставки'!$C$9+(2-1)*7+6),'3. Отсуства'!$D$5:$D$200,"&gt;="&amp;('1. Поставки'!$C$9+(2-1)*7)))</f>
        <v/>
      </c>
      <c r="D10" s="106">
        <f>IF($A10="","",COUNTIFS('3. Отсуства'!$A$5:$A$200,$A10,'3. Отсуства'!$F$5:$F$200,"Одобрено",'3. Отсуства'!$C$5:$C$200,"&lt;="&amp;('1. Поставки'!$C$9+(3-1)*7+6),'3. Отсуства'!$D$5:$D$200,"&gt;="&amp;('1. Поставки'!$C$9+(3-1)*7)))</f>
        <v/>
      </c>
      <c r="E10" s="106">
        <f>IF($A10="","",COUNTIFS('3. Отсуства'!$A$5:$A$200,$A10,'3. Отсуства'!$F$5:$F$200,"Одобрено",'3. Отсуства'!$C$5:$C$200,"&lt;="&amp;('1. Поставки'!$C$9+(4-1)*7+6),'3. Отсуства'!$D$5:$D$200,"&gt;="&amp;('1. Поставки'!$C$9+(4-1)*7)))</f>
        <v/>
      </c>
      <c r="F10" s="106">
        <f>IF($A10="","",COUNTIFS('3. Отсуства'!$A$5:$A$200,$A10,'3. Отсуства'!$F$5:$F$200,"Одобрено",'3. Отсуства'!$C$5:$C$200,"&lt;="&amp;('1. Поставки'!$C$9+(5-1)*7+6),'3. Отсуства'!$D$5:$D$200,"&gt;="&amp;('1. Поставки'!$C$9+(5-1)*7)))</f>
        <v/>
      </c>
      <c r="G10" s="106">
        <f>IF($A10="","",COUNTIFS('3. Отсуства'!$A$5:$A$200,$A10,'3. Отсуства'!$F$5:$F$200,"Одобрено",'3. Отсуства'!$C$5:$C$200,"&lt;="&amp;('1. Поставки'!$C$9+(6-1)*7+6),'3. Отсуства'!$D$5:$D$200,"&gt;="&amp;('1. Поставки'!$C$9+(6-1)*7)))</f>
        <v/>
      </c>
      <c r="H10" s="106">
        <f>IF($A10="","",COUNTIFS('3. Отсуства'!$A$5:$A$200,$A10,'3. Отсуства'!$F$5:$F$200,"Одобрено",'3. Отсуства'!$C$5:$C$200,"&lt;="&amp;('1. Поставки'!$C$9+(7-1)*7+6),'3. Отсуства'!$D$5:$D$200,"&gt;="&amp;('1. Поставки'!$C$9+(7-1)*7)))</f>
        <v/>
      </c>
      <c r="I10" s="106">
        <f>IF($A10="","",COUNTIFS('3. Отсуства'!$A$5:$A$200,$A10,'3. Отсуства'!$F$5:$F$200,"Одобрено",'3. Отсуства'!$C$5:$C$200,"&lt;="&amp;('1. Поставки'!$C$9+(8-1)*7+6),'3. Отсуства'!$D$5:$D$200,"&gt;="&amp;('1. Поставки'!$C$9+(8-1)*7)))</f>
        <v/>
      </c>
      <c r="J10" s="106">
        <f>IF($A10="","",COUNTIFS('3. Отсуства'!$A$5:$A$200,$A10,'3. Отсуства'!$F$5:$F$200,"Одобрено",'3. Отсуства'!$C$5:$C$200,"&lt;="&amp;('1. Поставки'!$C$9+(9-1)*7+6),'3. Отсуства'!$D$5:$D$200,"&gt;="&amp;('1. Поставки'!$C$9+(9-1)*7)))</f>
        <v/>
      </c>
      <c r="K10" s="106">
        <f>IF($A10="","",COUNTIFS('3. Отсуства'!$A$5:$A$200,$A10,'3. Отсуства'!$F$5:$F$200,"Одобрено",'3. Отсуства'!$C$5:$C$200,"&lt;="&amp;('1. Поставки'!$C$9+(10-1)*7+6),'3. Отсуства'!$D$5:$D$200,"&gt;="&amp;('1. Поставки'!$C$9+(10-1)*7)))</f>
        <v/>
      </c>
      <c r="L10" s="106">
        <f>IF($A10="","",COUNTIFS('3. Отсуства'!$A$5:$A$200,$A10,'3. Отсуства'!$F$5:$F$200,"Одобрено",'3. Отсуства'!$C$5:$C$200,"&lt;="&amp;('1. Поставки'!$C$9+(11-1)*7+6),'3. Отсуства'!$D$5:$D$200,"&gt;="&amp;('1. Поставки'!$C$9+(11-1)*7)))</f>
        <v/>
      </c>
      <c r="M10" s="106">
        <f>IF($A10="","",COUNTIFS('3. Отсуства'!$A$5:$A$200,$A10,'3. Отсуства'!$F$5:$F$200,"Одобрено",'3. Отсуства'!$C$5:$C$200,"&lt;="&amp;('1. Поставки'!$C$9+(12-1)*7+6),'3. Отсуства'!$D$5:$D$200,"&gt;="&amp;('1. Поставки'!$C$9+(12-1)*7)))</f>
        <v/>
      </c>
      <c r="N10" s="106">
        <f>IF($A10="","",COUNTIFS('3. Отсуства'!$A$5:$A$200,$A10,'3. Отсуства'!$F$5:$F$200,"Одобрено",'3. Отсуства'!$C$5:$C$200,"&lt;="&amp;('1. Поставки'!$C$9+(13-1)*7+6),'3. Отсуства'!$D$5:$D$200,"&gt;="&amp;('1. Поставки'!$C$9+(13-1)*7)))</f>
        <v/>
      </c>
      <c r="O10" s="106">
        <f>IF($A10="","",COUNTIFS('3. Отсуства'!$A$5:$A$200,$A10,'3. Отсуства'!$F$5:$F$200,"Одобрено",'3. Отсуства'!$C$5:$C$200,"&lt;="&amp;('1. Поставки'!$C$9+(14-1)*7+6),'3. Отсуства'!$D$5:$D$200,"&gt;="&amp;('1. Поставки'!$C$9+(14-1)*7)))</f>
        <v/>
      </c>
      <c r="P10" s="106">
        <f>IF($A10="","",COUNTIFS('3. Отсуства'!$A$5:$A$200,$A10,'3. Отсуства'!$F$5:$F$200,"Одобрено",'3. Отсуства'!$C$5:$C$200,"&lt;="&amp;('1. Поставки'!$C$9+(15-1)*7+6),'3. Отсуства'!$D$5:$D$200,"&gt;="&amp;('1. Поставки'!$C$9+(15-1)*7)))</f>
        <v/>
      </c>
      <c r="Q10" s="106">
        <f>IF($A10="","",COUNTIFS('3. Отсуства'!$A$5:$A$200,$A10,'3. Отсуства'!$F$5:$F$200,"Одобрено",'3. Отсуства'!$C$5:$C$200,"&lt;="&amp;('1. Поставки'!$C$9+(16-1)*7+6),'3. Отсуства'!$D$5:$D$200,"&gt;="&amp;('1. Поставки'!$C$9+(16-1)*7)))</f>
        <v/>
      </c>
      <c r="R10" s="106">
        <f>IF($A10="","",COUNTIFS('3. Отсуства'!$A$5:$A$200,$A10,'3. Отсуства'!$F$5:$F$200,"Одобрено",'3. Отсуства'!$C$5:$C$200,"&lt;="&amp;('1. Поставки'!$C$9+(17-1)*7+6),'3. Отсуства'!$D$5:$D$200,"&gt;="&amp;('1. Поставки'!$C$9+(17-1)*7)))</f>
        <v/>
      </c>
      <c r="S10" s="106">
        <f>IF($A10="","",COUNTIFS('3. Отсуства'!$A$5:$A$200,$A10,'3. Отсуства'!$F$5:$F$200,"Одобрено",'3. Отсуства'!$C$5:$C$200,"&lt;="&amp;('1. Поставки'!$C$9+(18-1)*7+6),'3. Отсуства'!$D$5:$D$200,"&gt;="&amp;('1. Поставки'!$C$9+(18-1)*7)))</f>
        <v/>
      </c>
      <c r="T10" s="106">
        <f>IF($A10="","",COUNTIFS('3. Отсуства'!$A$5:$A$200,$A10,'3. Отсуства'!$F$5:$F$200,"Одобрено",'3. Отсуства'!$C$5:$C$200,"&lt;="&amp;('1. Поставки'!$C$9+(19-1)*7+6),'3. Отсуства'!$D$5:$D$200,"&gt;="&amp;('1. Поставки'!$C$9+(19-1)*7)))</f>
        <v/>
      </c>
      <c r="U10" s="106">
        <f>IF($A10="","",COUNTIFS('3. Отсуства'!$A$5:$A$200,$A10,'3. Отсуства'!$F$5:$F$200,"Одобрено",'3. Отсуства'!$C$5:$C$200,"&lt;="&amp;('1. Поставки'!$C$9+(20-1)*7+6),'3. Отсуства'!$D$5:$D$200,"&gt;="&amp;('1. Поставки'!$C$9+(20-1)*7)))</f>
        <v/>
      </c>
      <c r="V10" s="106">
        <f>IF($A10="","",COUNTIFS('3. Отсуства'!$A$5:$A$200,$A10,'3. Отсуства'!$F$5:$F$200,"Одобрено",'3. Отсуства'!$C$5:$C$200,"&lt;="&amp;('1. Поставки'!$C$9+(21-1)*7+6),'3. Отсуства'!$D$5:$D$200,"&gt;="&amp;('1. Поставки'!$C$9+(21-1)*7)))</f>
        <v/>
      </c>
      <c r="W10" s="106">
        <f>IF($A10="","",COUNTIFS('3. Отсуства'!$A$5:$A$200,$A10,'3. Отсуства'!$F$5:$F$200,"Одобрено",'3. Отсуства'!$C$5:$C$200,"&lt;="&amp;('1. Поставки'!$C$9+(22-1)*7+6),'3. Отсуства'!$D$5:$D$200,"&gt;="&amp;('1. Поставки'!$C$9+(22-1)*7)))</f>
        <v/>
      </c>
      <c r="X10" s="106">
        <f>IF($A10="","",COUNTIFS('3. Отсуства'!$A$5:$A$200,$A10,'3. Отсуства'!$F$5:$F$200,"Одобрено",'3. Отсуства'!$C$5:$C$200,"&lt;="&amp;('1. Поставки'!$C$9+(23-1)*7+6),'3. Отсуства'!$D$5:$D$200,"&gt;="&amp;('1. Поставки'!$C$9+(23-1)*7)))</f>
        <v/>
      </c>
      <c r="Y10" s="106">
        <f>IF($A10="","",COUNTIFS('3. Отсуства'!$A$5:$A$200,$A10,'3. Отсуства'!$F$5:$F$200,"Одобрено",'3. Отсуства'!$C$5:$C$200,"&lt;="&amp;('1. Поставки'!$C$9+(24-1)*7+6),'3. Отсуства'!$D$5:$D$200,"&gt;="&amp;('1. Поставки'!$C$9+(24-1)*7)))</f>
        <v/>
      </c>
      <c r="Z10" s="106">
        <f>IF($A10="","",COUNTIFS('3. Отсуства'!$A$5:$A$200,$A10,'3. Отсуства'!$F$5:$F$200,"Одобрено",'3. Отсуства'!$C$5:$C$200,"&lt;="&amp;('1. Поставки'!$C$9+(25-1)*7+6),'3. Отсуства'!$D$5:$D$200,"&gt;="&amp;('1. Поставки'!$C$9+(25-1)*7)))</f>
        <v/>
      </c>
      <c r="AA10" s="106">
        <f>IF($A10="","",COUNTIFS('3. Отсуства'!$A$5:$A$200,$A10,'3. Отсуства'!$F$5:$F$200,"Одобрено",'3. Отсуства'!$C$5:$C$200,"&lt;="&amp;('1. Поставки'!$C$9+(26-1)*7+6),'3. Отсуства'!$D$5:$D$200,"&gt;="&amp;('1. Поставки'!$C$9+(26-1)*7)))</f>
        <v/>
      </c>
      <c r="AB10" s="106">
        <f>IF($A10="","",COUNTIFS('3. Отсуства'!$A$5:$A$200,$A10,'3. Отсуства'!$F$5:$F$200,"Одобрено",'3. Отсуства'!$C$5:$C$200,"&lt;="&amp;('1. Поставки'!$C$9+(27-1)*7+6),'3. Отсуства'!$D$5:$D$200,"&gt;="&amp;('1. Поставки'!$C$9+(27-1)*7)))</f>
        <v/>
      </c>
      <c r="AC10" s="106">
        <f>IF($A10="","",COUNTIFS('3. Отсуства'!$A$5:$A$200,$A10,'3. Отсуства'!$F$5:$F$200,"Одобрено",'3. Отсуства'!$C$5:$C$200,"&lt;="&amp;('1. Поставки'!$C$9+(28-1)*7+6),'3. Отсуства'!$D$5:$D$200,"&gt;="&amp;('1. Поставки'!$C$9+(28-1)*7)))</f>
        <v/>
      </c>
      <c r="AD10" s="106">
        <f>IF($A10="","",COUNTIFS('3. Отсуства'!$A$5:$A$200,$A10,'3. Отсуства'!$F$5:$F$200,"Одобрено",'3. Отсуства'!$C$5:$C$200,"&lt;="&amp;('1. Поставки'!$C$9+(29-1)*7+6),'3. Отсуства'!$D$5:$D$200,"&gt;="&amp;('1. Поставки'!$C$9+(29-1)*7)))</f>
        <v/>
      </c>
      <c r="AE10" s="106">
        <f>IF($A10="","",COUNTIFS('3. Отсуства'!$A$5:$A$200,$A10,'3. Отсуства'!$F$5:$F$200,"Одобрено",'3. Отсуства'!$C$5:$C$200,"&lt;="&amp;('1. Поставки'!$C$9+(30-1)*7+6),'3. Отсуства'!$D$5:$D$200,"&gt;="&amp;('1. Поставки'!$C$9+(30-1)*7)))</f>
        <v/>
      </c>
      <c r="AF10" s="106">
        <f>IF($A10="","",COUNTIFS('3. Отсуства'!$A$5:$A$200,$A10,'3. Отсуства'!$F$5:$F$200,"Одобрено",'3. Отсуства'!$C$5:$C$200,"&lt;="&amp;('1. Поставки'!$C$9+(31-1)*7+6),'3. Отсуства'!$D$5:$D$200,"&gt;="&amp;('1. Поставки'!$C$9+(31-1)*7)))</f>
        <v/>
      </c>
      <c r="AG10" s="106">
        <f>IF($A10="","",COUNTIFS('3. Отсуства'!$A$5:$A$200,$A10,'3. Отсуства'!$F$5:$F$200,"Одобрено",'3. Отсуства'!$C$5:$C$200,"&lt;="&amp;('1. Поставки'!$C$9+(32-1)*7+6),'3. Отсуства'!$D$5:$D$200,"&gt;="&amp;('1. Поставки'!$C$9+(32-1)*7)))</f>
        <v/>
      </c>
      <c r="AH10" s="106">
        <f>IF($A10="","",COUNTIFS('3. Отсуства'!$A$5:$A$200,$A10,'3. Отсуства'!$F$5:$F$200,"Одобрено",'3. Отсуства'!$C$5:$C$200,"&lt;="&amp;('1. Поставки'!$C$9+(33-1)*7+6),'3. Отсуства'!$D$5:$D$200,"&gt;="&amp;('1. Поставки'!$C$9+(33-1)*7)))</f>
        <v/>
      </c>
      <c r="AI10" s="106">
        <f>IF($A10="","",COUNTIFS('3. Отсуства'!$A$5:$A$200,$A10,'3. Отсуства'!$F$5:$F$200,"Одобрено",'3. Отсуства'!$C$5:$C$200,"&lt;="&amp;('1. Поставки'!$C$9+(34-1)*7+6),'3. Отсуства'!$D$5:$D$200,"&gt;="&amp;('1. Поставки'!$C$9+(34-1)*7)))</f>
        <v/>
      </c>
      <c r="AJ10" s="106">
        <f>IF($A10="","",COUNTIFS('3. Отсуства'!$A$5:$A$200,$A10,'3. Отсуства'!$F$5:$F$200,"Одобрено",'3. Отсуства'!$C$5:$C$200,"&lt;="&amp;('1. Поставки'!$C$9+(35-1)*7+6),'3. Отсуства'!$D$5:$D$200,"&gt;="&amp;('1. Поставки'!$C$9+(35-1)*7)))</f>
        <v/>
      </c>
      <c r="AK10" s="106">
        <f>IF($A10="","",COUNTIFS('3. Отсуства'!$A$5:$A$200,$A10,'3. Отсуства'!$F$5:$F$200,"Одобрено",'3. Отсуства'!$C$5:$C$200,"&lt;="&amp;('1. Поставки'!$C$9+(36-1)*7+6),'3. Отсуства'!$D$5:$D$200,"&gt;="&amp;('1. Поставки'!$C$9+(36-1)*7)))</f>
        <v/>
      </c>
      <c r="AL10" s="106">
        <f>IF($A10="","",COUNTIFS('3. Отсуства'!$A$5:$A$200,$A10,'3. Отсуства'!$F$5:$F$200,"Одобрено",'3. Отсуства'!$C$5:$C$200,"&lt;="&amp;('1. Поставки'!$C$9+(37-1)*7+6),'3. Отсуства'!$D$5:$D$200,"&gt;="&amp;('1. Поставки'!$C$9+(37-1)*7)))</f>
        <v/>
      </c>
      <c r="AM10" s="106">
        <f>IF($A10="","",COUNTIFS('3. Отсуства'!$A$5:$A$200,$A10,'3. Отсуства'!$F$5:$F$200,"Одобрено",'3. Отсуства'!$C$5:$C$200,"&lt;="&amp;('1. Поставки'!$C$9+(38-1)*7+6),'3. Отсуства'!$D$5:$D$200,"&gt;="&amp;('1. Поставки'!$C$9+(38-1)*7)))</f>
        <v/>
      </c>
      <c r="AN10" s="106">
        <f>IF($A10="","",COUNTIFS('3. Отсуства'!$A$5:$A$200,$A10,'3. Отсуства'!$F$5:$F$200,"Одобрено",'3. Отсуства'!$C$5:$C$200,"&lt;="&amp;('1. Поставки'!$C$9+(39-1)*7+6),'3. Отсуства'!$D$5:$D$200,"&gt;="&amp;('1. Поставки'!$C$9+(39-1)*7)))</f>
        <v/>
      </c>
      <c r="AO10" s="106">
        <f>IF($A10="","",COUNTIFS('3. Отсуства'!$A$5:$A$200,$A10,'3. Отсуства'!$F$5:$F$200,"Одобрено",'3. Отсуства'!$C$5:$C$200,"&lt;="&amp;('1. Поставки'!$C$9+(40-1)*7+6),'3. Отсуства'!$D$5:$D$200,"&gt;="&amp;('1. Поставки'!$C$9+(40-1)*7)))</f>
        <v/>
      </c>
      <c r="AP10" s="106">
        <f>IF($A10="","",COUNTIFS('3. Отсуства'!$A$5:$A$200,$A10,'3. Отсуства'!$F$5:$F$200,"Одобрено",'3. Отсуства'!$C$5:$C$200,"&lt;="&amp;('1. Поставки'!$C$9+(41-1)*7+6),'3. Отсуства'!$D$5:$D$200,"&gt;="&amp;('1. Поставки'!$C$9+(41-1)*7)))</f>
        <v/>
      </c>
      <c r="AQ10" s="106">
        <f>IF($A10="","",COUNTIFS('3. Отсуства'!$A$5:$A$200,$A10,'3. Отсуства'!$F$5:$F$200,"Одобрено",'3. Отсуства'!$C$5:$C$200,"&lt;="&amp;('1. Поставки'!$C$9+(42-1)*7+6),'3. Отсуства'!$D$5:$D$200,"&gt;="&amp;('1. Поставки'!$C$9+(42-1)*7)))</f>
        <v/>
      </c>
      <c r="AR10" s="106">
        <f>IF($A10="","",COUNTIFS('3. Отсуства'!$A$5:$A$200,$A10,'3. Отсуства'!$F$5:$F$200,"Одобрено",'3. Отсуства'!$C$5:$C$200,"&lt;="&amp;('1. Поставки'!$C$9+(43-1)*7+6),'3. Отсуства'!$D$5:$D$200,"&gt;="&amp;('1. Поставки'!$C$9+(43-1)*7)))</f>
        <v/>
      </c>
      <c r="AS10" s="106">
        <f>IF($A10="","",COUNTIFS('3. Отсуства'!$A$5:$A$200,$A10,'3. Отсуства'!$F$5:$F$200,"Одобрено",'3. Отсуства'!$C$5:$C$200,"&lt;="&amp;('1. Поставки'!$C$9+(44-1)*7+6),'3. Отсуства'!$D$5:$D$200,"&gt;="&amp;('1. Поставки'!$C$9+(44-1)*7)))</f>
        <v/>
      </c>
      <c r="AT10" s="106">
        <f>IF($A10="","",COUNTIFS('3. Отсуства'!$A$5:$A$200,$A10,'3. Отсуства'!$F$5:$F$200,"Одобрено",'3. Отсуства'!$C$5:$C$200,"&lt;="&amp;('1. Поставки'!$C$9+(45-1)*7+6),'3. Отсуства'!$D$5:$D$200,"&gt;="&amp;('1. Поставки'!$C$9+(45-1)*7)))</f>
        <v/>
      </c>
      <c r="AU10" s="106">
        <f>IF($A10="","",COUNTIFS('3. Отсуства'!$A$5:$A$200,$A10,'3. Отсуства'!$F$5:$F$200,"Одобрено",'3. Отсуства'!$C$5:$C$200,"&lt;="&amp;('1. Поставки'!$C$9+(46-1)*7+6),'3. Отсуства'!$D$5:$D$200,"&gt;="&amp;('1. Поставки'!$C$9+(46-1)*7)))</f>
        <v/>
      </c>
      <c r="AV10" s="106">
        <f>IF($A10="","",COUNTIFS('3. Отсуства'!$A$5:$A$200,$A10,'3. Отсуства'!$F$5:$F$200,"Одобрено",'3. Отсуства'!$C$5:$C$200,"&lt;="&amp;('1. Поставки'!$C$9+(47-1)*7+6),'3. Отсуства'!$D$5:$D$200,"&gt;="&amp;('1. Поставки'!$C$9+(47-1)*7)))</f>
        <v/>
      </c>
      <c r="AW10" s="106">
        <f>IF($A10="","",COUNTIFS('3. Отсуства'!$A$5:$A$200,$A10,'3. Отсуства'!$F$5:$F$200,"Одобрено",'3. Отсуства'!$C$5:$C$200,"&lt;="&amp;('1. Поставки'!$C$9+(48-1)*7+6),'3. Отсуства'!$D$5:$D$200,"&gt;="&amp;('1. Поставки'!$C$9+(48-1)*7)))</f>
        <v/>
      </c>
      <c r="AX10" s="106">
        <f>IF($A10="","",COUNTIFS('3. Отсуства'!$A$5:$A$200,$A10,'3. Отсуства'!$F$5:$F$200,"Одобрено",'3. Отсуства'!$C$5:$C$200,"&lt;="&amp;('1. Поставки'!$C$9+(49-1)*7+6),'3. Отсуства'!$D$5:$D$200,"&gt;="&amp;('1. Поставки'!$C$9+(49-1)*7)))</f>
        <v/>
      </c>
      <c r="AY10" s="106">
        <f>IF($A10="","",COUNTIFS('3. Отсуства'!$A$5:$A$200,$A10,'3. Отсуства'!$F$5:$F$200,"Одобрено",'3. Отсуства'!$C$5:$C$200,"&lt;="&amp;('1. Поставки'!$C$9+(50-1)*7+6),'3. Отсуства'!$D$5:$D$200,"&gt;="&amp;('1. Поставки'!$C$9+(50-1)*7)))</f>
        <v/>
      </c>
      <c r="AZ10" s="106">
        <f>IF($A10="","",COUNTIFS('3. Отсуства'!$A$5:$A$200,$A10,'3. Отсуства'!$F$5:$F$200,"Одобрено",'3. Отсуства'!$C$5:$C$200,"&lt;="&amp;('1. Поставки'!$C$9+(51-1)*7+6),'3. Отсуства'!$D$5:$D$200,"&gt;="&amp;('1. Поставки'!$C$9+(51-1)*7)))</f>
        <v/>
      </c>
      <c r="BA10" s="106">
        <f>IF($A10="","",COUNTIFS('3. Отсуства'!$A$5:$A$200,$A10,'3. Отсуства'!$F$5:$F$200,"Одобрено",'3. Отсуства'!$C$5:$C$200,"&lt;="&amp;('1. Поставки'!$C$9+(52-1)*7+6),'3. Отсуства'!$D$5:$D$200,"&gt;="&amp;('1. Поставки'!$C$9+(52-1)*7)))</f>
        <v/>
      </c>
    </row>
    <row r="11" ht="18" customHeight="1" s="55">
      <c r="A11" s="105">
        <f>IF('2. Вработени'!A11="","",'2. Вработени'!A11)</f>
        <v/>
      </c>
      <c r="B11" s="106">
        <f>IF($A11="","",COUNTIFS('3. Отсуства'!$A$5:$A$200,$A11,'3. Отсуства'!$F$5:$F$200,"Одобрено",'3. Отсуства'!$C$5:$C$200,"&lt;="&amp;('1. Поставки'!$C$9+(1-1)*7+6),'3. Отсуства'!$D$5:$D$200,"&gt;="&amp;('1. Поставки'!$C$9+(1-1)*7)))</f>
        <v/>
      </c>
      <c r="C11" s="106">
        <f>IF($A11="","",COUNTIFS('3. Отсуства'!$A$5:$A$200,$A11,'3. Отсуства'!$F$5:$F$200,"Одобрено",'3. Отсуства'!$C$5:$C$200,"&lt;="&amp;('1. Поставки'!$C$9+(2-1)*7+6),'3. Отсуства'!$D$5:$D$200,"&gt;="&amp;('1. Поставки'!$C$9+(2-1)*7)))</f>
        <v/>
      </c>
      <c r="D11" s="106">
        <f>IF($A11="","",COUNTIFS('3. Отсуства'!$A$5:$A$200,$A11,'3. Отсуства'!$F$5:$F$200,"Одобрено",'3. Отсуства'!$C$5:$C$200,"&lt;="&amp;('1. Поставки'!$C$9+(3-1)*7+6),'3. Отсуства'!$D$5:$D$200,"&gt;="&amp;('1. Поставки'!$C$9+(3-1)*7)))</f>
        <v/>
      </c>
      <c r="E11" s="106">
        <f>IF($A11="","",COUNTIFS('3. Отсуства'!$A$5:$A$200,$A11,'3. Отсуства'!$F$5:$F$200,"Одобрено",'3. Отсуства'!$C$5:$C$200,"&lt;="&amp;('1. Поставки'!$C$9+(4-1)*7+6),'3. Отсуства'!$D$5:$D$200,"&gt;="&amp;('1. Поставки'!$C$9+(4-1)*7)))</f>
        <v/>
      </c>
      <c r="F11" s="106">
        <f>IF($A11="","",COUNTIFS('3. Отсуства'!$A$5:$A$200,$A11,'3. Отсуства'!$F$5:$F$200,"Одобрено",'3. Отсуства'!$C$5:$C$200,"&lt;="&amp;('1. Поставки'!$C$9+(5-1)*7+6),'3. Отсуства'!$D$5:$D$200,"&gt;="&amp;('1. Поставки'!$C$9+(5-1)*7)))</f>
        <v/>
      </c>
      <c r="G11" s="106">
        <f>IF($A11="","",COUNTIFS('3. Отсуства'!$A$5:$A$200,$A11,'3. Отсуства'!$F$5:$F$200,"Одобрено",'3. Отсуства'!$C$5:$C$200,"&lt;="&amp;('1. Поставки'!$C$9+(6-1)*7+6),'3. Отсуства'!$D$5:$D$200,"&gt;="&amp;('1. Поставки'!$C$9+(6-1)*7)))</f>
        <v/>
      </c>
      <c r="H11" s="106">
        <f>IF($A11="","",COUNTIFS('3. Отсуства'!$A$5:$A$200,$A11,'3. Отсуства'!$F$5:$F$200,"Одобрено",'3. Отсуства'!$C$5:$C$200,"&lt;="&amp;('1. Поставки'!$C$9+(7-1)*7+6),'3. Отсуства'!$D$5:$D$200,"&gt;="&amp;('1. Поставки'!$C$9+(7-1)*7)))</f>
        <v/>
      </c>
      <c r="I11" s="106">
        <f>IF($A11="","",COUNTIFS('3. Отсуства'!$A$5:$A$200,$A11,'3. Отсуства'!$F$5:$F$200,"Одобрено",'3. Отсуства'!$C$5:$C$200,"&lt;="&amp;('1. Поставки'!$C$9+(8-1)*7+6),'3. Отсуства'!$D$5:$D$200,"&gt;="&amp;('1. Поставки'!$C$9+(8-1)*7)))</f>
        <v/>
      </c>
      <c r="J11" s="106">
        <f>IF($A11="","",COUNTIFS('3. Отсуства'!$A$5:$A$200,$A11,'3. Отсуства'!$F$5:$F$200,"Одобрено",'3. Отсуства'!$C$5:$C$200,"&lt;="&amp;('1. Поставки'!$C$9+(9-1)*7+6),'3. Отсуства'!$D$5:$D$200,"&gt;="&amp;('1. Поставки'!$C$9+(9-1)*7)))</f>
        <v/>
      </c>
      <c r="K11" s="106">
        <f>IF($A11="","",COUNTIFS('3. Отсуства'!$A$5:$A$200,$A11,'3. Отсуства'!$F$5:$F$200,"Одобрено",'3. Отсуства'!$C$5:$C$200,"&lt;="&amp;('1. Поставки'!$C$9+(10-1)*7+6),'3. Отсуства'!$D$5:$D$200,"&gt;="&amp;('1. Поставки'!$C$9+(10-1)*7)))</f>
        <v/>
      </c>
      <c r="L11" s="106">
        <f>IF($A11="","",COUNTIFS('3. Отсуства'!$A$5:$A$200,$A11,'3. Отсуства'!$F$5:$F$200,"Одобрено",'3. Отсуства'!$C$5:$C$200,"&lt;="&amp;('1. Поставки'!$C$9+(11-1)*7+6),'3. Отсуства'!$D$5:$D$200,"&gt;="&amp;('1. Поставки'!$C$9+(11-1)*7)))</f>
        <v/>
      </c>
      <c r="M11" s="106">
        <f>IF($A11="","",COUNTIFS('3. Отсуства'!$A$5:$A$200,$A11,'3. Отсуства'!$F$5:$F$200,"Одобрено",'3. Отсуства'!$C$5:$C$200,"&lt;="&amp;('1. Поставки'!$C$9+(12-1)*7+6),'3. Отсуства'!$D$5:$D$200,"&gt;="&amp;('1. Поставки'!$C$9+(12-1)*7)))</f>
        <v/>
      </c>
      <c r="N11" s="106">
        <f>IF($A11="","",COUNTIFS('3. Отсуства'!$A$5:$A$200,$A11,'3. Отсуства'!$F$5:$F$200,"Одобрено",'3. Отсуства'!$C$5:$C$200,"&lt;="&amp;('1. Поставки'!$C$9+(13-1)*7+6),'3. Отсуства'!$D$5:$D$200,"&gt;="&amp;('1. Поставки'!$C$9+(13-1)*7)))</f>
        <v/>
      </c>
      <c r="O11" s="106">
        <f>IF($A11="","",COUNTIFS('3. Отсуства'!$A$5:$A$200,$A11,'3. Отсуства'!$F$5:$F$200,"Одобрено",'3. Отсуства'!$C$5:$C$200,"&lt;="&amp;('1. Поставки'!$C$9+(14-1)*7+6),'3. Отсуства'!$D$5:$D$200,"&gt;="&amp;('1. Поставки'!$C$9+(14-1)*7)))</f>
        <v/>
      </c>
      <c r="P11" s="106">
        <f>IF($A11="","",COUNTIFS('3. Отсуства'!$A$5:$A$200,$A11,'3. Отсуства'!$F$5:$F$200,"Одобрено",'3. Отсуства'!$C$5:$C$200,"&lt;="&amp;('1. Поставки'!$C$9+(15-1)*7+6),'3. Отсуства'!$D$5:$D$200,"&gt;="&amp;('1. Поставки'!$C$9+(15-1)*7)))</f>
        <v/>
      </c>
      <c r="Q11" s="106">
        <f>IF($A11="","",COUNTIFS('3. Отсуства'!$A$5:$A$200,$A11,'3. Отсуства'!$F$5:$F$200,"Одобрено",'3. Отсуства'!$C$5:$C$200,"&lt;="&amp;('1. Поставки'!$C$9+(16-1)*7+6),'3. Отсуства'!$D$5:$D$200,"&gt;="&amp;('1. Поставки'!$C$9+(16-1)*7)))</f>
        <v/>
      </c>
      <c r="R11" s="106">
        <f>IF($A11="","",COUNTIFS('3. Отсуства'!$A$5:$A$200,$A11,'3. Отсуства'!$F$5:$F$200,"Одобрено",'3. Отсуства'!$C$5:$C$200,"&lt;="&amp;('1. Поставки'!$C$9+(17-1)*7+6),'3. Отсуства'!$D$5:$D$200,"&gt;="&amp;('1. Поставки'!$C$9+(17-1)*7)))</f>
        <v/>
      </c>
      <c r="S11" s="106">
        <f>IF($A11="","",COUNTIFS('3. Отсуства'!$A$5:$A$200,$A11,'3. Отсуства'!$F$5:$F$200,"Одобрено",'3. Отсуства'!$C$5:$C$200,"&lt;="&amp;('1. Поставки'!$C$9+(18-1)*7+6),'3. Отсуства'!$D$5:$D$200,"&gt;="&amp;('1. Поставки'!$C$9+(18-1)*7)))</f>
        <v/>
      </c>
      <c r="T11" s="106">
        <f>IF($A11="","",COUNTIFS('3. Отсуства'!$A$5:$A$200,$A11,'3. Отсуства'!$F$5:$F$200,"Одобрено",'3. Отсуства'!$C$5:$C$200,"&lt;="&amp;('1. Поставки'!$C$9+(19-1)*7+6),'3. Отсуства'!$D$5:$D$200,"&gt;="&amp;('1. Поставки'!$C$9+(19-1)*7)))</f>
        <v/>
      </c>
      <c r="U11" s="106">
        <f>IF($A11="","",COUNTIFS('3. Отсуства'!$A$5:$A$200,$A11,'3. Отсуства'!$F$5:$F$200,"Одобрено",'3. Отсуства'!$C$5:$C$200,"&lt;="&amp;('1. Поставки'!$C$9+(20-1)*7+6),'3. Отсуства'!$D$5:$D$200,"&gt;="&amp;('1. Поставки'!$C$9+(20-1)*7)))</f>
        <v/>
      </c>
      <c r="V11" s="106">
        <f>IF($A11="","",COUNTIFS('3. Отсуства'!$A$5:$A$200,$A11,'3. Отсуства'!$F$5:$F$200,"Одобрено",'3. Отсуства'!$C$5:$C$200,"&lt;="&amp;('1. Поставки'!$C$9+(21-1)*7+6),'3. Отсуства'!$D$5:$D$200,"&gt;="&amp;('1. Поставки'!$C$9+(21-1)*7)))</f>
        <v/>
      </c>
      <c r="W11" s="106">
        <f>IF($A11="","",COUNTIFS('3. Отсуства'!$A$5:$A$200,$A11,'3. Отсуства'!$F$5:$F$200,"Одобрено",'3. Отсуства'!$C$5:$C$200,"&lt;="&amp;('1. Поставки'!$C$9+(22-1)*7+6),'3. Отсуства'!$D$5:$D$200,"&gt;="&amp;('1. Поставки'!$C$9+(22-1)*7)))</f>
        <v/>
      </c>
      <c r="X11" s="106">
        <f>IF($A11="","",COUNTIFS('3. Отсуства'!$A$5:$A$200,$A11,'3. Отсуства'!$F$5:$F$200,"Одобрено",'3. Отсуства'!$C$5:$C$200,"&lt;="&amp;('1. Поставки'!$C$9+(23-1)*7+6),'3. Отсуства'!$D$5:$D$200,"&gt;="&amp;('1. Поставки'!$C$9+(23-1)*7)))</f>
        <v/>
      </c>
      <c r="Y11" s="106">
        <f>IF($A11="","",COUNTIFS('3. Отсуства'!$A$5:$A$200,$A11,'3. Отсуства'!$F$5:$F$200,"Одобрено",'3. Отсуства'!$C$5:$C$200,"&lt;="&amp;('1. Поставки'!$C$9+(24-1)*7+6),'3. Отсуства'!$D$5:$D$200,"&gt;="&amp;('1. Поставки'!$C$9+(24-1)*7)))</f>
        <v/>
      </c>
      <c r="Z11" s="106">
        <f>IF($A11="","",COUNTIFS('3. Отсуства'!$A$5:$A$200,$A11,'3. Отсуства'!$F$5:$F$200,"Одобрено",'3. Отсуства'!$C$5:$C$200,"&lt;="&amp;('1. Поставки'!$C$9+(25-1)*7+6),'3. Отсуства'!$D$5:$D$200,"&gt;="&amp;('1. Поставки'!$C$9+(25-1)*7)))</f>
        <v/>
      </c>
      <c r="AA11" s="106">
        <f>IF($A11="","",COUNTIFS('3. Отсуства'!$A$5:$A$200,$A11,'3. Отсуства'!$F$5:$F$200,"Одобрено",'3. Отсуства'!$C$5:$C$200,"&lt;="&amp;('1. Поставки'!$C$9+(26-1)*7+6),'3. Отсуства'!$D$5:$D$200,"&gt;="&amp;('1. Поставки'!$C$9+(26-1)*7)))</f>
        <v/>
      </c>
      <c r="AB11" s="106">
        <f>IF($A11="","",COUNTIFS('3. Отсуства'!$A$5:$A$200,$A11,'3. Отсуства'!$F$5:$F$200,"Одобрено",'3. Отсуства'!$C$5:$C$200,"&lt;="&amp;('1. Поставки'!$C$9+(27-1)*7+6),'3. Отсуства'!$D$5:$D$200,"&gt;="&amp;('1. Поставки'!$C$9+(27-1)*7)))</f>
        <v/>
      </c>
      <c r="AC11" s="106">
        <f>IF($A11="","",COUNTIFS('3. Отсуства'!$A$5:$A$200,$A11,'3. Отсуства'!$F$5:$F$200,"Одобрено",'3. Отсуства'!$C$5:$C$200,"&lt;="&amp;('1. Поставки'!$C$9+(28-1)*7+6),'3. Отсуства'!$D$5:$D$200,"&gt;="&amp;('1. Поставки'!$C$9+(28-1)*7)))</f>
        <v/>
      </c>
      <c r="AD11" s="106">
        <f>IF($A11="","",COUNTIFS('3. Отсуства'!$A$5:$A$200,$A11,'3. Отсуства'!$F$5:$F$200,"Одобрено",'3. Отсуства'!$C$5:$C$200,"&lt;="&amp;('1. Поставки'!$C$9+(29-1)*7+6),'3. Отсуства'!$D$5:$D$200,"&gt;="&amp;('1. Поставки'!$C$9+(29-1)*7)))</f>
        <v/>
      </c>
      <c r="AE11" s="106">
        <f>IF($A11="","",COUNTIFS('3. Отсуства'!$A$5:$A$200,$A11,'3. Отсуства'!$F$5:$F$200,"Одобрено",'3. Отсуства'!$C$5:$C$200,"&lt;="&amp;('1. Поставки'!$C$9+(30-1)*7+6),'3. Отсуства'!$D$5:$D$200,"&gt;="&amp;('1. Поставки'!$C$9+(30-1)*7)))</f>
        <v/>
      </c>
      <c r="AF11" s="106">
        <f>IF($A11="","",COUNTIFS('3. Отсуства'!$A$5:$A$200,$A11,'3. Отсуства'!$F$5:$F$200,"Одобрено",'3. Отсуства'!$C$5:$C$200,"&lt;="&amp;('1. Поставки'!$C$9+(31-1)*7+6),'3. Отсуства'!$D$5:$D$200,"&gt;="&amp;('1. Поставки'!$C$9+(31-1)*7)))</f>
        <v/>
      </c>
      <c r="AG11" s="106">
        <f>IF($A11="","",COUNTIFS('3. Отсуства'!$A$5:$A$200,$A11,'3. Отсуства'!$F$5:$F$200,"Одобрено",'3. Отсуства'!$C$5:$C$200,"&lt;="&amp;('1. Поставки'!$C$9+(32-1)*7+6),'3. Отсуства'!$D$5:$D$200,"&gt;="&amp;('1. Поставки'!$C$9+(32-1)*7)))</f>
        <v/>
      </c>
      <c r="AH11" s="106">
        <f>IF($A11="","",COUNTIFS('3. Отсуства'!$A$5:$A$200,$A11,'3. Отсуства'!$F$5:$F$200,"Одобрено",'3. Отсуства'!$C$5:$C$200,"&lt;="&amp;('1. Поставки'!$C$9+(33-1)*7+6),'3. Отсуства'!$D$5:$D$200,"&gt;="&amp;('1. Поставки'!$C$9+(33-1)*7)))</f>
        <v/>
      </c>
      <c r="AI11" s="106">
        <f>IF($A11="","",COUNTIFS('3. Отсуства'!$A$5:$A$200,$A11,'3. Отсуства'!$F$5:$F$200,"Одобрено",'3. Отсуства'!$C$5:$C$200,"&lt;="&amp;('1. Поставки'!$C$9+(34-1)*7+6),'3. Отсуства'!$D$5:$D$200,"&gt;="&amp;('1. Поставки'!$C$9+(34-1)*7)))</f>
        <v/>
      </c>
      <c r="AJ11" s="106">
        <f>IF($A11="","",COUNTIFS('3. Отсуства'!$A$5:$A$200,$A11,'3. Отсуства'!$F$5:$F$200,"Одобрено",'3. Отсуства'!$C$5:$C$200,"&lt;="&amp;('1. Поставки'!$C$9+(35-1)*7+6),'3. Отсуства'!$D$5:$D$200,"&gt;="&amp;('1. Поставки'!$C$9+(35-1)*7)))</f>
        <v/>
      </c>
      <c r="AK11" s="106">
        <f>IF($A11="","",COUNTIFS('3. Отсуства'!$A$5:$A$200,$A11,'3. Отсуства'!$F$5:$F$200,"Одобрено",'3. Отсуства'!$C$5:$C$200,"&lt;="&amp;('1. Поставки'!$C$9+(36-1)*7+6),'3. Отсуства'!$D$5:$D$200,"&gt;="&amp;('1. Поставки'!$C$9+(36-1)*7)))</f>
        <v/>
      </c>
      <c r="AL11" s="106">
        <f>IF($A11="","",COUNTIFS('3. Отсуства'!$A$5:$A$200,$A11,'3. Отсуства'!$F$5:$F$200,"Одобрено",'3. Отсуства'!$C$5:$C$200,"&lt;="&amp;('1. Поставки'!$C$9+(37-1)*7+6),'3. Отсуства'!$D$5:$D$200,"&gt;="&amp;('1. Поставки'!$C$9+(37-1)*7)))</f>
        <v/>
      </c>
      <c r="AM11" s="106">
        <f>IF($A11="","",COUNTIFS('3. Отсуства'!$A$5:$A$200,$A11,'3. Отсуства'!$F$5:$F$200,"Одобрено",'3. Отсуства'!$C$5:$C$200,"&lt;="&amp;('1. Поставки'!$C$9+(38-1)*7+6),'3. Отсуства'!$D$5:$D$200,"&gt;="&amp;('1. Поставки'!$C$9+(38-1)*7)))</f>
        <v/>
      </c>
      <c r="AN11" s="106">
        <f>IF($A11="","",COUNTIFS('3. Отсуства'!$A$5:$A$200,$A11,'3. Отсуства'!$F$5:$F$200,"Одобрено",'3. Отсуства'!$C$5:$C$200,"&lt;="&amp;('1. Поставки'!$C$9+(39-1)*7+6),'3. Отсуства'!$D$5:$D$200,"&gt;="&amp;('1. Поставки'!$C$9+(39-1)*7)))</f>
        <v/>
      </c>
      <c r="AO11" s="106">
        <f>IF($A11="","",COUNTIFS('3. Отсуства'!$A$5:$A$200,$A11,'3. Отсуства'!$F$5:$F$200,"Одобрено",'3. Отсуства'!$C$5:$C$200,"&lt;="&amp;('1. Поставки'!$C$9+(40-1)*7+6),'3. Отсуства'!$D$5:$D$200,"&gt;="&amp;('1. Поставки'!$C$9+(40-1)*7)))</f>
        <v/>
      </c>
      <c r="AP11" s="106">
        <f>IF($A11="","",COUNTIFS('3. Отсуства'!$A$5:$A$200,$A11,'3. Отсуства'!$F$5:$F$200,"Одобрено",'3. Отсуства'!$C$5:$C$200,"&lt;="&amp;('1. Поставки'!$C$9+(41-1)*7+6),'3. Отсуства'!$D$5:$D$200,"&gt;="&amp;('1. Поставки'!$C$9+(41-1)*7)))</f>
        <v/>
      </c>
      <c r="AQ11" s="106">
        <f>IF($A11="","",COUNTIFS('3. Отсуства'!$A$5:$A$200,$A11,'3. Отсуства'!$F$5:$F$200,"Одобрено",'3. Отсуства'!$C$5:$C$200,"&lt;="&amp;('1. Поставки'!$C$9+(42-1)*7+6),'3. Отсуства'!$D$5:$D$200,"&gt;="&amp;('1. Поставки'!$C$9+(42-1)*7)))</f>
        <v/>
      </c>
      <c r="AR11" s="106">
        <f>IF($A11="","",COUNTIFS('3. Отсуства'!$A$5:$A$200,$A11,'3. Отсуства'!$F$5:$F$200,"Одобрено",'3. Отсуства'!$C$5:$C$200,"&lt;="&amp;('1. Поставки'!$C$9+(43-1)*7+6),'3. Отсуства'!$D$5:$D$200,"&gt;="&amp;('1. Поставки'!$C$9+(43-1)*7)))</f>
        <v/>
      </c>
      <c r="AS11" s="106">
        <f>IF($A11="","",COUNTIFS('3. Отсуства'!$A$5:$A$200,$A11,'3. Отсуства'!$F$5:$F$200,"Одобрено",'3. Отсуства'!$C$5:$C$200,"&lt;="&amp;('1. Поставки'!$C$9+(44-1)*7+6),'3. Отсуства'!$D$5:$D$200,"&gt;="&amp;('1. Поставки'!$C$9+(44-1)*7)))</f>
        <v/>
      </c>
      <c r="AT11" s="106">
        <f>IF($A11="","",COUNTIFS('3. Отсуства'!$A$5:$A$200,$A11,'3. Отсуства'!$F$5:$F$200,"Одобрено",'3. Отсуства'!$C$5:$C$200,"&lt;="&amp;('1. Поставки'!$C$9+(45-1)*7+6),'3. Отсуства'!$D$5:$D$200,"&gt;="&amp;('1. Поставки'!$C$9+(45-1)*7)))</f>
        <v/>
      </c>
      <c r="AU11" s="106">
        <f>IF($A11="","",COUNTIFS('3. Отсуства'!$A$5:$A$200,$A11,'3. Отсуства'!$F$5:$F$200,"Одобрено",'3. Отсуства'!$C$5:$C$200,"&lt;="&amp;('1. Поставки'!$C$9+(46-1)*7+6),'3. Отсуства'!$D$5:$D$200,"&gt;="&amp;('1. Поставки'!$C$9+(46-1)*7)))</f>
        <v/>
      </c>
      <c r="AV11" s="106">
        <f>IF($A11="","",COUNTIFS('3. Отсуства'!$A$5:$A$200,$A11,'3. Отсуства'!$F$5:$F$200,"Одобрено",'3. Отсуства'!$C$5:$C$200,"&lt;="&amp;('1. Поставки'!$C$9+(47-1)*7+6),'3. Отсуства'!$D$5:$D$200,"&gt;="&amp;('1. Поставки'!$C$9+(47-1)*7)))</f>
        <v/>
      </c>
      <c r="AW11" s="106">
        <f>IF($A11="","",COUNTIFS('3. Отсуства'!$A$5:$A$200,$A11,'3. Отсуства'!$F$5:$F$200,"Одобрено",'3. Отсуства'!$C$5:$C$200,"&lt;="&amp;('1. Поставки'!$C$9+(48-1)*7+6),'3. Отсуства'!$D$5:$D$200,"&gt;="&amp;('1. Поставки'!$C$9+(48-1)*7)))</f>
        <v/>
      </c>
      <c r="AX11" s="106">
        <f>IF($A11="","",COUNTIFS('3. Отсуства'!$A$5:$A$200,$A11,'3. Отсуства'!$F$5:$F$200,"Одобрено",'3. Отсуства'!$C$5:$C$200,"&lt;="&amp;('1. Поставки'!$C$9+(49-1)*7+6),'3. Отсуства'!$D$5:$D$200,"&gt;="&amp;('1. Поставки'!$C$9+(49-1)*7)))</f>
        <v/>
      </c>
      <c r="AY11" s="106">
        <f>IF($A11="","",COUNTIFS('3. Отсуства'!$A$5:$A$200,$A11,'3. Отсуства'!$F$5:$F$200,"Одобрено",'3. Отсуства'!$C$5:$C$200,"&lt;="&amp;('1. Поставки'!$C$9+(50-1)*7+6),'3. Отсуства'!$D$5:$D$200,"&gt;="&amp;('1. Поставки'!$C$9+(50-1)*7)))</f>
        <v/>
      </c>
      <c r="AZ11" s="106">
        <f>IF($A11="","",COUNTIFS('3. Отсуства'!$A$5:$A$200,$A11,'3. Отсуства'!$F$5:$F$200,"Одобрено",'3. Отсуства'!$C$5:$C$200,"&lt;="&amp;('1. Поставки'!$C$9+(51-1)*7+6),'3. Отсуства'!$D$5:$D$200,"&gt;="&amp;('1. Поставки'!$C$9+(51-1)*7)))</f>
        <v/>
      </c>
      <c r="BA11" s="106">
        <f>IF($A11="","",COUNTIFS('3. Отсуства'!$A$5:$A$200,$A11,'3. Отсуства'!$F$5:$F$200,"Одобрено",'3. Отсуства'!$C$5:$C$200,"&lt;="&amp;('1. Поставки'!$C$9+(52-1)*7+6),'3. Отсуства'!$D$5:$D$200,"&gt;="&amp;('1. Поставки'!$C$9+(52-1)*7)))</f>
        <v/>
      </c>
    </row>
    <row r="12" ht="18" customHeight="1" s="55">
      <c r="A12" s="105">
        <f>IF('2. Вработени'!A12="","",'2. Вработени'!A12)</f>
        <v/>
      </c>
      <c r="B12" s="106">
        <f>IF($A12="","",COUNTIFS('3. Отсуства'!$A$5:$A$200,$A12,'3. Отсуства'!$F$5:$F$200,"Одобрено",'3. Отсуства'!$C$5:$C$200,"&lt;="&amp;('1. Поставки'!$C$9+(1-1)*7+6),'3. Отсуства'!$D$5:$D$200,"&gt;="&amp;('1. Поставки'!$C$9+(1-1)*7)))</f>
        <v/>
      </c>
      <c r="C12" s="106">
        <f>IF($A12="","",COUNTIFS('3. Отсуства'!$A$5:$A$200,$A12,'3. Отсуства'!$F$5:$F$200,"Одобрено",'3. Отсуства'!$C$5:$C$200,"&lt;="&amp;('1. Поставки'!$C$9+(2-1)*7+6),'3. Отсуства'!$D$5:$D$200,"&gt;="&amp;('1. Поставки'!$C$9+(2-1)*7)))</f>
        <v/>
      </c>
      <c r="D12" s="106">
        <f>IF($A12="","",COUNTIFS('3. Отсуства'!$A$5:$A$200,$A12,'3. Отсуства'!$F$5:$F$200,"Одобрено",'3. Отсуства'!$C$5:$C$200,"&lt;="&amp;('1. Поставки'!$C$9+(3-1)*7+6),'3. Отсуства'!$D$5:$D$200,"&gt;="&amp;('1. Поставки'!$C$9+(3-1)*7)))</f>
        <v/>
      </c>
      <c r="E12" s="106">
        <f>IF($A12="","",COUNTIFS('3. Отсуства'!$A$5:$A$200,$A12,'3. Отсуства'!$F$5:$F$200,"Одобрено",'3. Отсуства'!$C$5:$C$200,"&lt;="&amp;('1. Поставки'!$C$9+(4-1)*7+6),'3. Отсуства'!$D$5:$D$200,"&gt;="&amp;('1. Поставки'!$C$9+(4-1)*7)))</f>
        <v/>
      </c>
      <c r="F12" s="106">
        <f>IF($A12="","",COUNTIFS('3. Отсуства'!$A$5:$A$200,$A12,'3. Отсуства'!$F$5:$F$200,"Одобрено",'3. Отсуства'!$C$5:$C$200,"&lt;="&amp;('1. Поставки'!$C$9+(5-1)*7+6),'3. Отсуства'!$D$5:$D$200,"&gt;="&amp;('1. Поставки'!$C$9+(5-1)*7)))</f>
        <v/>
      </c>
      <c r="G12" s="106">
        <f>IF($A12="","",COUNTIFS('3. Отсуства'!$A$5:$A$200,$A12,'3. Отсуства'!$F$5:$F$200,"Одобрено",'3. Отсуства'!$C$5:$C$200,"&lt;="&amp;('1. Поставки'!$C$9+(6-1)*7+6),'3. Отсуства'!$D$5:$D$200,"&gt;="&amp;('1. Поставки'!$C$9+(6-1)*7)))</f>
        <v/>
      </c>
      <c r="H12" s="106">
        <f>IF($A12="","",COUNTIFS('3. Отсуства'!$A$5:$A$200,$A12,'3. Отсуства'!$F$5:$F$200,"Одобрено",'3. Отсуства'!$C$5:$C$200,"&lt;="&amp;('1. Поставки'!$C$9+(7-1)*7+6),'3. Отсуства'!$D$5:$D$200,"&gt;="&amp;('1. Поставки'!$C$9+(7-1)*7)))</f>
        <v/>
      </c>
      <c r="I12" s="106">
        <f>IF($A12="","",COUNTIFS('3. Отсуства'!$A$5:$A$200,$A12,'3. Отсуства'!$F$5:$F$200,"Одобрено",'3. Отсуства'!$C$5:$C$200,"&lt;="&amp;('1. Поставки'!$C$9+(8-1)*7+6),'3. Отсуства'!$D$5:$D$200,"&gt;="&amp;('1. Поставки'!$C$9+(8-1)*7)))</f>
        <v/>
      </c>
      <c r="J12" s="106">
        <f>IF($A12="","",COUNTIFS('3. Отсуства'!$A$5:$A$200,$A12,'3. Отсуства'!$F$5:$F$200,"Одобрено",'3. Отсуства'!$C$5:$C$200,"&lt;="&amp;('1. Поставки'!$C$9+(9-1)*7+6),'3. Отсуства'!$D$5:$D$200,"&gt;="&amp;('1. Поставки'!$C$9+(9-1)*7)))</f>
        <v/>
      </c>
      <c r="K12" s="106">
        <f>IF($A12="","",COUNTIFS('3. Отсуства'!$A$5:$A$200,$A12,'3. Отсуства'!$F$5:$F$200,"Одобрено",'3. Отсуства'!$C$5:$C$200,"&lt;="&amp;('1. Поставки'!$C$9+(10-1)*7+6),'3. Отсуства'!$D$5:$D$200,"&gt;="&amp;('1. Поставки'!$C$9+(10-1)*7)))</f>
        <v/>
      </c>
      <c r="L12" s="106">
        <f>IF($A12="","",COUNTIFS('3. Отсуства'!$A$5:$A$200,$A12,'3. Отсуства'!$F$5:$F$200,"Одобрено",'3. Отсуства'!$C$5:$C$200,"&lt;="&amp;('1. Поставки'!$C$9+(11-1)*7+6),'3. Отсуства'!$D$5:$D$200,"&gt;="&amp;('1. Поставки'!$C$9+(11-1)*7)))</f>
        <v/>
      </c>
      <c r="M12" s="106">
        <f>IF($A12="","",COUNTIFS('3. Отсуства'!$A$5:$A$200,$A12,'3. Отсуства'!$F$5:$F$200,"Одобрено",'3. Отсуства'!$C$5:$C$200,"&lt;="&amp;('1. Поставки'!$C$9+(12-1)*7+6),'3. Отсуства'!$D$5:$D$200,"&gt;="&amp;('1. Поставки'!$C$9+(12-1)*7)))</f>
        <v/>
      </c>
      <c r="N12" s="106">
        <f>IF($A12="","",COUNTIFS('3. Отсуства'!$A$5:$A$200,$A12,'3. Отсуства'!$F$5:$F$200,"Одобрено",'3. Отсуства'!$C$5:$C$200,"&lt;="&amp;('1. Поставки'!$C$9+(13-1)*7+6),'3. Отсуства'!$D$5:$D$200,"&gt;="&amp;('1. Поставки'!$C$9+(13-1)*7)))</f>
        <v/>
      </c>
      <c r="O12" s="106">
        <f>IF($A12="","",COUNTIFS('3. Отсуства'!$A$5:$A$200,$A12,'3. Отсуства'!$F$5:$F$200,"Одобрено",'3. Отсуства'!$C$5:$C$200,"&lt;="&amp;('1. Поставки'!$C$9+(14-1)*7+6),'3. Отсуства'!$D$5:$D$200,"&gt;="&amp;('1. Поставки'!$C$9+(14-1)*7)))</f>
        <v/>
      </c>
      <c r="P12" s="106">
        <f>IF($A12="","",COUNTIFS('3. Отсуства'!$A$5:$A$200,$A12,'3. Отсуства'!$F$5:$F$200,"Одобрено",'3. Отсуства'!$C$5:$C$200,"&lt;="&amp;('1. Поставки'!$C$9+(15-1)*7+6),'3. Отсуства'!$D$5:$D$200,"&gt;="&amp;('1. Поставки'!$C$9+(15-1)*7)))</f>
        <v/>
      </c>
      <c r="Q12" s="106">
        <f>IF($A12="","",COUNTIFS('3. Отсуства'!$A$5:$A$200,$A12,'3. Отсуства'!$F$5:$F$200,"Одобрено",'3. Отсуства'!$C$5:$C$200,"&lt;="&amp;('1. Поставки'!$C$9+(16-1)*7+6),'3. Отсуства'!$D$5:$D$200,"&gt;="&amp;('1. Поставки'!$C$9+(16-1)*7)))</f>
        <v/>
      </c>
      <c r="R12" s="106">
        <f>IF($A12="","",COUNTIFS('3. Отсуства'!$A$5:$A$200,$A12,'3. Отсуства'!$F$5:$F$200,"Одобрено",'3. Отсуства'!$C$5:$C$200,"&lt;="&amp;('1. Поставки'!$C$9+(17-1)*7+6),'3. Отсуства'!$D$5:$D$200,"&gt;="&amp;('1. Поставки'!$C$9+(17-1)*7)))</f>
        <v/>
      </c>
      <c r="S12" s="106">
        <f>IF($A12="","",COUNTIFS('3. Отсуства'!$A$5:$A$200,$A12,'3. Отсуства'!$F$5:$F$200,"Одобрено",'3. Отсуства'!$C$5:$C$200,"&lt;="&amp;('1. Поставки'!$C$9+(18-1)*7+6),'3. Отсуства'!$D$5:$D$200,"&gt;="&amp;('1. Поставки'!$C$9+(18-1)*7)))</f>
        <v/>
      </c>
      <c r="T12" s="106">
        <f>IF($A12="","",COUNTIFS('3. Отсуства'!$A$5:$A$200,$A12,'3. Отсуства'!$F$5:$F$200,"Одобрено",'3. Отсуства'!$C$5:$C$200,"&lt;="&amp;('1. Поставки'!$C$9+(19-1)*7+6),'3. Отсуства'!$D$5:$D$200,"&gt;="&amp;('1. Поставки'!$C$9+(19-1)*7)))</f>
        <v/>
      </c>
      <c r="U12" s="106">
        <f>IF($A12="","",COUNTIFS('3. Отсуства'!$A$5:$A$200,$A12,'3. Отсуства'!$F$5:$F$200,"Одобрено",'3. Отсуства'!$C$5:$C$200,"&lt;="&amp;('1. Поставки'!$C$9+(20-1)*7+6),'3. Отсуства'!$D$5:$D$200,"&gt;="&amp;('1. Поставки'!$C$9+(20-1)*7)))</f>
        <v/>
      </c>
      <c r="V12" s="106">
        <f>IF($A12="","",COUNTIFS('3. Отсуства'!$A$5:$A$200,$A12,'3. Отсуства'!$F$5:$F$200,"Одобрено",'3. Отсуства'!$C$5:$C$200,"&lt;="&amp;('1. Поставки'!$C$9+(21-1)*7+6),'3. Отсуства'!$D$5:$D$200,"&gt;="&amp;('1. Поставки'!$C$9+(21-1)*7)))</f>
        <v/>
      </c>
      <c r="W12" s="106">
        <f>IF($A12="","",COUNTIFS('3. Отсуства'!$A$5:$A$200,$A12,'3. Отсуства'!$F$5:$F$200,"Одобрено",'3. Отсуства'!$C$5:$C$200,"&lt;="&amp;('1. Поставки'!$C$9+(22-1)*7+6),'3. Отсуства'!$D$5:$D$200,"&gt;="&amp;('1. Поставки'!$C$9+(22-1)*7)))</f>
        <v/>
      </c>
      <c r="X12" s="106">
        <f>IF($A12="","",COUNTIFS('3. Отсуства'!$A$5:$A$200,$A12,'3. Отсуства'!$F$5:$F$200,"Одобрено",'3. Отсуства'!$C$5:$C$200,"&lt;="&amp;('1. Поставки'!$C$9+(23-1)*7+6),'3. Отсуства'!$D$5:$D$200,"&gt;="&amp;('1. Поставки'!$C$9+(23-1)*7)))</f>
        <v/>
      </c>
      <c r="Y12" s="106">
        <f>IF($A12="","",COUNTIFS('3. Отсуства'!$A$5:$A$200,$A12,'3. Отсуства'!$F$5:$F$200,"Одобрено",'3. Отсуства'!$C$5:$C$200,"&lt;="&amp;('1. Поставки'!$C$9+(24-1)*7+6),'3. Отсуства'!$D$5:$D$200,"&gt;="&amp;('1. Поставки'!$C$9+(24-1)*7)))</f>
        <v/>
      </c>
      <c r="Z12" s="106">
        <f>IF($A12="","",COUNTIFS('3. Отсуства'!$A$5:$A$200,$A12,'3. Отсуства'!$F$5:$F$200,"Одобрено",'3. Отсуства'!$C$5:$C$200,"&lt;="&amp;('1. Поставки'!$C$9+(25-1)*7+6),'3. Отсуства'!$D$5:$D$200,"&gt;="&amp;('1. Поставки'!$C$9+(25-1)*7)))</f>
        <v/>
      </c>
      <c r="AA12" s="106">
        <f>IF($A12="","",COUNTIFS('3. Отсуства'!$A$5:$A$200,$A12,'3. Отсуства'!$F$5:$F$200,"Одобрено",'3. Отсуства'!$C$5:$C$200,"&lt;="&amp;('1. Поставки'!$C$9+(26-1)*7+6),'3. Отсуства'!$D$5:$D$200,"&gt;="&amp;('1. Поставки'!$C$9+(26-1)*7)))</f>
        <v/>
      </c>
      <c r="AB12" s="106">
        <f>IF($A12="","",COUNTIFS('3. Отсуства'!$A$5:$A$200,$A12,'3. Отсуства'!$F$5:$F$200,"Одобрено",'3. Отсуства'!$C$5:$C$200,"&lt;="&amp;('1. Поставки'!$C$9+(27-1)*7+6),'3. Отсуства'!$D$5:$D$200,"&gt;="&amp;('1. Поставки'!$C$9+(27-1)*7)))</f>
        <v/>
      </c>
      <c r="AC12" s="106">
        <f>IF($A12="","",COUNTIFS('3. Отсуства'!$A$5:$A$200,$A12,'3. Отсуства'!$F$5:$F$200,"Одобрено",'3. Отсуства'!$C$5:$C$200,"&lt;="&amp;('1. Поставки'!$C$9+(28-1)*7+6),'3. Отсуства'!$D$5:$D$200,"&gt;="&amp;('1. Поставки'!$C$9+(28-1)*7)))</f>
        <v/>
      </c>
      <c r="AD12" s="106">
        <f>IF($A12="","",COUNTIFS('3. Отсуства'!$A$5:$A$200,$A12,'3. Отсуства'!$F$5:$F$200,"Одобрено",'3. Отсуства'!$C$5:$C$200,"&lt;="&amp;('1. Поставки'!$C$9+(29-1)*7+6),'3. Отсуства'!$D$5:$D$200,"&gt;="&amp;('1. Поставки'!$C$9+(29-1)*7)))</f>
        <v/>
      </c>
      <c r="AE12" s="106">
        <f>IF($A12="","",COUNTIFS('3. Отсуства'!$A$5:$A$200,$A12,'3. Отсуства'!$F$5:$F$200,"Одобрено",'3. Отсуства'!$C$5:$C$200,"&lt;="&amp;('1. Поставки'!$C$9+(30-1)*7+6),'3. Отсуства'!$D$5:$D$200,"&gt;="&amp;('1. Поставки'!$C$9+(30-1)*7)))</f>
        <v/>
      </c>
      <c r="AF12" s="106">
        <f>IF($A12="","",COUNTIFS('3. Отсуства'!$A$5:$A$200,$A12,'3. Отсуства'!$F$5:$F$200,"Одобрено",'3. Отсуства'!$C$5:$C$200,"&lt;="&amp;('1. Поставки'!$C$9+(31-1)*7+6),'3. Отсуства'!$D$5:$D$200,"&gt;="&amp;('1. Поставки'!$C$9+(31-1)*7)))</f>
        <v/>
      </c>
      <c r="AG12" s="106">
        <f>IF($A12="","",COUNTIFS('3. Отсуства'!$A$5:$A$200,$A12,'3. Отсуства'!$F$5:$F$200,"Одобрено",'3. Отсуства'!$C$5:$C$200,"&lt;="&amp;('1. Поставки'!$C$9+(32-1)*7+6),'3. Отсуства'!$D$5:$D$200,"&gt;="&amp;('1. Поставки'!$C$9+(32-1)*7)))</f>
        <v/>
      </c>
      <c r="AH12" s="106">
        <f>IF($A12="","",COUNTIFS('3. Отсуства'!$A$5:$A$200,$A12,'3. Отсуства'!$F$5:$F$200,"Одобрено",'3. Отсуства'!$C$5:$C$200,"&lt;="&amp;('1. Поставки'!$C$9+(33-1)*7+6),'3. Отсуства'!$D$5:$D$200,"&gt;="&amp;('1. Поставки'!$C$9+(33-1)*7)))</f>
        <v/>
      </c>
      <c r="AI12" s="106">
        <f>IF($A12="","",COUNTIFS('3. Отсуства'!$A$5:$A$200,$A12,'3. Отсуства'!$F$5:$F$200,"Одобрено",'3. Отсуства'!$C$5:$C$200,"&lt;="&amp;('1. Поставки'!$C$9+(34-1)*7+6),'3. Отсуства'!$D$5:$D$200,"&gt;="&amp;('1. Поставки'!$C$9+(34-1)*7)))</f>
        <v/>
      </c>
      <c r="AJ12" s="106">
        <f>IF($A12="","",COUNTIFS('3. Отсуства'!$A$5:$A$200,$A12,'3. Отсуства'!$F$5:$F$200,"Одобрено",'3. Отсуства'!$C$5:$C$200,"&lt;="&amp;('1. Поставки'!$C$9+(35-1)*7+6),'3. Отсуства'!$D$5:$D$200,"&gt;="&amp;('1. Поставки'!$C$9+(35-1)*7)))</f>
        <v/>
      </c>
      <c r="AK12" s="106">
        <f>IF($A12="","",COUNTIFS('3. Отсуства'!$A$5:$A$200,$A12,'3. Отсуства'!$F$5:$F$200,"Одобрено",'3. Отсуства'!$C$5:$C$200,"&lt;="&amp;('1. Поставки'!$C$9+(36-1)*7+6),'3. Отсуства'!$D$5:$D$200,"&gt;="&amp;('1. Поставки'!$C$9+(36-1)*7)))</f>
        <v/>
      </c>
      <c r="AL12" s="106">
        <f>IF($A12="","",COUNTIFS('3. Отсуства'!$A$5:$A$200,$A12,'3. Отсуства'!$F$5:$F$200,"Одобрено",'3. Отсуства'!$C$5:$C$200,"&lt;="&amp;('1. Поставки'!$C$9+(37-1)*7+6),'3. Отсуства'!$D$5:$D$200,"&gt;="&amp;('1. Поставки'!$C$9+(37-1)*7)))</f>
        <v/>
      </c>
      <c r="AM12" s="106">
        <f>IF($A12="","",COUNTIFS('3. Отсуства'!$A$5:$A$200,$A12,'3. Отсуства'!$F$5:$F$200,"Одобрено",'3. Отсуства'!$C$5:$C$200,"&lt;="&amp;('1. Поставки'!$C$9+(38-1)*7+6),'3. Отсуства'!$D$5:$D$200,"&gt;="&amp;('1. Поставки'!$C$9+(38-1)*7)))</f>
        <v/>
      </c>
      <c r="AN12" s="106">
        <f>IF($A12="","",COUNTIFS('3. Отсуства'!$A$5:$A$200,$A12,'3. Отсуства'!$F$5:$F$200,"Одобрено",'3. Отсуства'!$C$5:$C$200,"&lt;="&amp;('1. Поставки'!$C$9+(39-1)*7+6),'3. Отсуства'!$D$5:$D$200,"&gt;="&amp;('1. Поставки'!$C$9+(39-1)*7)))</f>
        <v/>
      </c>
      <c r="AO12" s="106">
        <f>IF($A12="","",COUNTIFS('3. Отсуства'!$A$5:$A$200,$A12,'3. Отсуства'!$F$5:$F$200,"Одобрено",'3. Отсуства'!$C$5:$C$200,"&lt;="&amp;('1. Поставки'!$C$9+(40-1)*7+6),'3. Отсуства'!$D$5:$D$200,"&gt;="&amp;('1. Поставки'!$C$9+(40-1)*7)))</f>
        <v/>
      </c>
      <c r="AP12" s="106">
        <f>IF($A12="","",COUNTIFS('3. Отсуства'!$A$5:$A$200,$A12,'3. Отсуства'!$F$5:$F$200,"Одобрено",'3. Отсуства'!$C$5:$C$200,"&lt;="&amp;('1. Поставки'!$C$9+(41-1)*7+6),'3. Отсуства'!$D$5:$D$200,"&gt;="&amp;('1. Поставки'!$C$9+(41-1)*7)))</f>
        <v/>
      </c>
      <c r="AQ12" s="106">
        <f>IF($A12="","",COUNTIFS('3. Отсуства'!$A$5:$A$200,$A12,'3. Отсуства'!$F$5:$F$200,"Одобрено",'3. Отсуства'!$C$5:$C$200,"&lt;="&amp;('1. Поставки'!$C$9+(42-1)*7+6),'3. Отсуства'!$D$5:$D$200,"&gt;="&amp;('1. Поставки'!$C$9+(42-1)*7)))</f>
        <v/>
      </c>
      <c r="AR12" s="106">
        <f>IF($A12="","",COUNTIFS('3. Отсуства'!$A$5:$A$200,$A12,'3. Отсуства'!$F$5:$F$200,"Одобрено",'3. Отсуства'!$C$5:$C$200,"&lt;="&amp;('1. Поставки'!$C$9+(43-1)*7+6),'3. Отсуства'!$D$5:$D$200,"&gt;="&amp;('1. Поставки'!$C$9+(43-1)*7)))</f>
        <v/>
      </c>
      <c r="AS12" s="106">
        <f>IF($A12="","",COUNTIFS('3. Отсуства'!$A$5:$A$200,$A12,'3. Отсуства'!$F$5:$F$200,"Одобрено",'3. Отсуства'!$C$5:$C$200,"&lt;="&amp;('1. Поставки'!$C$9+(44-1)*7+6),'3. Отсуства'!$D$5:$D$200,"&gt;="&amp;('1. Поставки'!$C$9+(44-1)*7)))</f>
        <v/>
      </c>
      <c r="AT12" s="106">
        <f>IF($A12="","",COUNTIFS('3. Отсуства'!$A$5:$A$200,$A12,'3. Отсуства'!$F$5:$F$200,"Одобрено",'3. Отсуства'!$C$5:$C$200,"&lt;="&amp;('1. Поставки'!$C$9+(45-1)*7+6),'3. Отсуства'!$D$5:$D$200,"&gt;="&amp;('1. Поставки'!$C$9+(45-1)*7)))</f>
        <v/>
      </c>
      <c r="AU12" s="106">
        <f>IF($A12="","",COUNTIFS('3. Отсуства'!$A$5:$A$200,$A12,'3. Отсуства'!$F$5:$F$200,"Одобрено",'3. Отсуства'!$C$5:$C$200,"&lt;="&amp;('1. Поставки'!$C$9+(46-1)*7+6),'3. Отсуства'!$D$5:$D$200,"&gt;="&amp;('1. Поставки'!$C$9+(46-1)*7)))</f>
        <v/>
      </c>
      <c r="AV12" s="106">
        <f>IF($A12="","",COUNTIFS('3. Отсуства'!$A$5:$A$200,$A12,'3. Отсуства'!$F$5:$F$200,"Одобрено",'3. Отсуства'!$C$5:$C$200,"&lt;="&amp;('1. Поставки'!$C$9+(47-1)*7+6),'3. Отсуства'!$D$5:$D$200,"&gt;="&amp;('1. Поставки'!$C$9+(47-1)*7)))</f>
        <v/>
      </c>
      <c r="AW12" s="106">
        <f>IF($A12="","",COUNTIFS('3. Отсуства'!$A$5:$A$200,$A12,'3. Отсуства'!$F$5:$F$200,"Одобрено",'3. Отсуства'!$C$5:$C$200,"&lt;="&amp;('1. Поставки'!$C$9+(48-1)*7+6),'3. Отсуства'!$D$5:$D$200,"&gt;="&amp;('1. Поставки'!$C$9+(48-1)*7)))</f>
        <v/>
      </c>
      <c r="AX12" s="106">
        <f>IF($A12="","",COUNTIFS('3. Отсуства'!$A$5:$A$200,$A12,'3. Отсуства'!$F$5:$F$200,"Одобрено",'3. Отсуства'!$C$5:$C$200,"&lt;="&amp;('1. Поставки'!$C$9+(49-1)*7+6),'3. Отсуства'!$D$5:$D$200,"&gt;="&amp;('1. Поставки'!$C$9+(49-1)*7)))</f>
        <v/>
      </c>
      <c r="AY12" s="106">
        <f>IF($A12="","",COUNTIFS('3. Отсуства'!$A$5:$A$200,$A12,'3. Отсуства'!$F$5:$F$200,"Одобрено",'3. Отсуства'!$C$5:$C$200,"&lt;="&amp;('1. Поставки'!$C$9+(50-1)*7+6),'3. Отсуства'!$D$5:$D$200,"&gt;="&amp;('1. Поставки'!$C$9+(50-1)*7)))</f>
        <v/>
      </c>
      <c r="AZ12" s="106">
        <f>IF($A12="","",COUNTIFS('3. Отсуства'!$A$5:$A$200,$A12,'3. Отсуства'!$F$5:$F$200,"Одобрено",'3. Отсуства'!$C$5:$C$200,"&lt;="&amp;('1. Поставки'!$C$9+(51-1)*7+6),'3. Отсуства'!$D$5:$D$200,"&gt;="&amp;('1. Поставки'!$C$9+(51-1)*7)))</f>
        <v/>
      </c>
      <c r="BA12" s="106">
        <f>IF($A12="","",COUNTIFS('3. Отсуства'!$A$5:$A$200,$A12,'3. Отсуства'!$F$5:$F$200,"Одобрено",'3. Отсуства'!$C$5:$C$200,"&lt;="&amp;('1. Поставки'!$C$9+(52-1)*7+6),'3. Отсуства'!$D$5:$D$200,"&gt;="&amp;('1. Поставки'!$C$9+(52-1)*7)))</f>
        <v/>
      </c>
    </row>
    <row r="13" ht="18" customHeight="1" s="55">
      <c r="A13" s="105">
        <f>IF('2. Вработени'!A13="","",'2. Вработени'!A13)</f>
        <v/>
      </c>
      <c r="B13" s="106">
        <f>IF($A13="","",COUNTIFS('3. Отсуства'!$A$5:$A$200,$A13,'3. Отсуства'!$F$5:$F$200,"Одобрено",'3. Отсуства'!$C$5:$C$200,"&lt;="&amp;('1. Поставки'!$C$9+(1-1)*7+6),'3. Отсуства'!$D$5:$D$200,"&gt;="&amp;('1. Поставки'!$C$9+(1-1)*7)))</f>
        <v/>
      </c>
      <c r="C13" s="106">
        <f>IF($A13="","",COUNTIFS('3. Отсуства'!$A$5:$A$200,$A13,'3. Отсуства'!$F$5:$F$200,"Одобрено",'3. Отсуства'!$C$5:$C$200,"&lt;="&amp;('1. Поставки'!$C$9+(2-1)*7+6),'3. Отсуства'!$D$5:$D$200,"&gt;="&amp;('1. Поставки'!$C$9+(2-1)*7)))</f>
        <v/>
      </c>
      <c r="D13" s="106">
        <f>IF($A13="","",COUNTIFS('3. Отсуства'!$A$5:$A$200,$A13,'3. Отсуства'!$F$5:$F$200,"Одобрено",'3. Отсуства'!$C$5:$C$200,"&lt;="&amp;('1. Поставки'!$C$9+(3-1)*7+6),'3. Отсуства'!$D$5:$D$200,"&gt;="&amp;('1. Поставки'!$C$9+(3-1)*7)))</f>
        <v/>
      </c>
      <c r="E13" s="106">
        <f>IF($A13="","",COUNTIFS('3. Отсуства'!$A$5:$A$200,$A13,'3. Отсуства'!$F$5:$F$200,"Одобрено",'3. Отсуства'!$C$5:$C$200,"&lt;="&amp;('1. Поставки'!$C$9+(4-1)*7+6),'3. Отсуства'!$D$5:$D$200,"&gt;="&amp;('1. Поставки'!$C$9+(4-1)*7)))</f>
        <v/>
      </c>
      <c r="F13" s="106">
        <f>IF($A13="","",COUNTIFS('3. Отсуства'!$A$5:$A$200,$A13,'3. Отсуства'!$F$5:$F$200,"Одобрено",'3. Отсуства'!$C$5:$C$200,"&lt;="&amp;('1. Поставки'!$C$9+(5-1)*7+6),'3. Отсуства'!$D$5:$D$200,"&gt;="&amp;('1. Поставки'!$C$9+(5-1)*7)))</f>
        <v/>
      </c>
      <c r="G13" s="106">
        <f>IF($A13="","",COUNTIFS('3. Отсуства'!$A$5:$A$200,$A13,'3. Отсуства'!$F$5:$F$200,"Одобрено",'3. Отсуства'!$C$5:$C$200,"&lt;="&amp;('1. Поставки'!$C$9+(6-1)*7+6),'3. Отсуства'!$D$5:$D$200,"&gt;="&amp;('1. Поставки'!$C$9+(6-1)*7)))</f>
        <v/>
      </c>
      <c r="H13" s="106">
        <f>IF($A13="","",COUNTIFS('3. Отсуства'!$A$5:$A$200,$A13,'3. Отсуства'!$F$5:$F$200,"Одобрено",'3. Отсуства'!$C$5:$C$200,"&lt;="&amp;('1. Поставки'!$C$9+(7-1)*7+6),'3. Отсуства'!$D$5:$D$200,"&gt;="&amp;('1. Поставки'!$C$9+(7-1)*7)))</f>
        <v/>
      </c>
      <c r="I13" s="106">
        <f>IF($A13="","",COUNTIFS('3. Отсуства'!$A$5:$A$200,$A13,'3. Отсуства'!$F$5:$F$200,"Одобрено",'3. Отсуства'!$C$5:$C$200,"&lt;="&amp;('1. Поставки'!$C$9+(8-1)*7+6),'3. Отсуства'!$D$5:$D$200,"&gt;="&amp;('1. Поставки'!$C$9+(8-1)*7)))</f>
        <v/>
      </c>
      <c r="J13" s="106">
        <f>IF($A13="","",COUNTIFS('3. Отсуства'!$A$5:$A$200,$A13,'3. Отсуства'!$F$5:$F$200,"Одобрено",'3. Отсуства'!$C$5:$C$200,"&lt;="&amp;('1. Поставки'!$C$9+(9-1)*7+6),'3. Отсуства'!$D$5:$D$200,"&gt;="&amp;('1. Поставки'!$C$9+(9-1)*7)))</f>
        <v/>
      </c>
      <c r="K13" s="106">
        <f>IF($A13="","",COUNTIFS('3. Отсуства'!$A$5:$A$200,$A13,'3. Отсуства'!$F$5:$F$200,"Одобрено",'3. Отсуства'!$C$5:$C$200,"&lt;="&amp;('1. Поставки'!$C$9+(10-1)*7+6),'3. Отсуства'!$D$5:$D$200,"&gt;="&amp;('1. Поставки'!$C$9+(10-1)*7)))</f>
        <v/>
      </c>
      <c r="L13" s="106">
        <f>IF($A13="","",COUNTIFS('3. Отсуства'!$A$5:$A$200,$A13,'3. Отсуства'!$F$5:$F$200,"Одобрено",'3. Отсуства'!$C$5:$C$200,"&lt;="&amp;('1. Поставки'!$C$9+(11-1)*7+6),'3. Отсуства'!$D$5:$D$200,"&gt;="&amp;('1. Поставки'!$C$9+(11-1)*7)))</f>
        <v/>
      </c>
      <c r="M13" s="106">
        <f>IF($A13="","",COUNTIFS('3. Отсуства'!$A$5:$A$200,$A13,'3. Отсуства'!$F$5:$F$200,"Одобрено",'3. Отсуства'!$C$5:$C$200,"&lt;="&amp;('1. Поставки'!$C$9+(12-1)*7+6),'3. Отсуства'!$D$5:$D$200,"&gt;="&amp;('1. Поставки'!$C$9+(12-1)*7)))</f>
        <v/>
      </c>
      <c r="N13" s="106">
        <f>IF($A13="","",COUNTIFS('3. Отсуства'!$A$5:$A$200,$A13,'3. Отсуства'!$F$5:$F$200,"Одобрено",'3. Отсуства'!$C$5:$C$200,"&lt;="&amp;('1. Поставки'!$C$9+(13-1)*7+6),'3. Отсуства'!$D$5:$D$200,"&gt;="&amp;('1. Поставки'!$C$9+(13-1)*7)))</f>
        <v/>
      </c>
      <c r="O13" s="106">
        <f>IF($A13="","",COUNTIFS('3. Отсуства'!$A$5:$A$200,$A13,'3. Отсуства'!$F$5:$F$200,"Одобрено",'3. Отсуства'!$C$5:$C$200,"&lt;="&amp;('1. Поставки'!$C$9+(14-1)*7+6),'3. Отсуства'!$D$5:$D$200,"&gt;="&amp;('1. Поставки'!$C$9+(14-1)*7)))</f>
        <v/>
      </c>
      <c r="P13" s="106">
        <f>IF($A13="","",COUNTIFS('3. Отсуства'!$A$5:$A$200,$A13,'3. Отсуства'!$F$5:$F$200,"Одобрено",'3. Отсуства'!$C$5:$C$200,"&lt;="&amp;('1. Поставки'!$C$9+(15-1)*7+6),'3. Отсуства'!$D$5:$D$200,"&gt;="&amp;('1. Поставки'!$C$9+(15-1)*7)))</f>
        <v/>
      </c>
      <c r="Q13" s="106">
        <f>IF($A13="","",COUNTIFS('3. Отсуства'!$A$5:$A$200,$A13,'3. Отсуства'!$F$5:$F$200,"Одобрено",'3. Отсуства'!$C$5:$C$200,"&lt;="&amp;('1. Поставки'!$C$9+(16-1)*7+6),'3. Отсуства'!$D$5:$D$200,"&gt;="&amp;('1. Поставки'!$C$9+(16-1)*7)))</f>
        <v/>
      </c>
      <c r="R13" s="106">
        <f>IF($A13="","",COUNTIFS('3. Отсуства'!$A$5:$A$200,$A13,'3. Отсуства'!$F$5:$F$200,"Одобрено",'3. Отсуства'!$C$5:$C$200,"&lt;="&amp;('1. Поставки'!$C$9+(17-1)*7+6),'3. Отсуства'!$D$5:$D$200,"&gt;="&amp;('1. Поставки'!$C$9+(17-1)*7)))</f>
        <v/>
      </c>
      <c r="S13" s="106">
        <f>IF($A13="","",COUNTIFS('3. Отсуства'!$A$5:$A$200,$A13,'3. Отсуства'!$F$5:$F$200,"Одобрено",'3. Отсуства'!$C$5:$C$200,"&lt;="&amp;('1. Поставки'!$C$9+(18-1)*7+6),'3. Отсуства'!$D$5:$D$200,"&gt;="&amp;('1. Поставки'!$C$9+(18-1)*7)))</f>
        <v/>
      </c>
      <c r="T13" s="106">
        <f>IF($A13="","",COUNTIFS('3. Отсуства'!$A$5:$A$200,$A13,'3. Отсуства'!$F$5:$F$200,"Одобрено",'3. Отсуства'!$C$5:$C$200,"&lt;="&amp;('1. Поставки'!$C$9+(19-1)*7+6),'3. Отсуства'!$D$5:$D$200,"&gt;="&amp;('1. Поставки'!$C$9+(19-1)*7)))</f>
        <v/>
      </c>
      <c r="U13" s="106">
        <f>IF($A13="","",COUNTIFS('3. Отсуства'!$A$5:$A$200,$A13,'3. Отсуства'!$F$5:$F$200,"Одобрено",'3. Отсуства'!$C$5:$C$200,"&lt;="&amp;('1. Поставки'!$C$9+(20-1)*7+6),'3. Отсуства'!$D$5:$D$200,"&gt;="&amp;('1. Поставки'!$C$9+(20-1)*7)))</f>
        <v/>
      </c>
      <c r="V13" s="106">
        <f>IF($A13="","",COUNTIFS('3. Отсуства'!$A$5:$A$200,$A13,'3. Отсуства'!$F$5:$F$200,"Одобрено",'3. Отсуства'!$C$5:$C$200,"&lt;="&amp;('1. Поставки'!$C$9+(21-1)*7+6),'3. Отсуства'!$D$5:$D$200,"&gt;="&amp;('1. Поставки'!$C$9+(21-1)*7)))</f>
        <v/>
      </c>
      <c r="W13" s="106">
        <f>IF($A13="","",COUNTIFS('3. Отсуства'!$A$5:$A$200,$A13,'3. Отсуства'!$F$5:$F$200,"Одобрено",'3. Отсуства'!$C$5:$C$200,"&lt;="&amp;('1. Поставки'!$C$9+(22-1)*7+6),'3. Отсуства'!$D$5:$D$200,"&gt;="&amp;('1. Поставки'!$C$9+(22-1)*7)))</f>
        <v/>
      </c>
      <c r="X13" s="106">
        <f>IF($A13="","",COUNTIFS('3. Отсуства'!$A$5:$A$200,$A13,'3. Отсуства'!$F$5:$F$200,"Одобрено",'3. Отсуства'!$C$5:$C$200,"&lt;="&amp;('1. Поставки'!$C$9+(23-1)*7+6),'3. Отсуства'!$D$5:$D$200,"&gt;="&amp;('1. Поставки'!$C$9+(23-1)*7)))</f>
        <v/>
      </c>
      <c r="Y13" s="106">
        <f>IF($A13="","",COUNTIFS('3. Отсуства'!$A$5:$A$200,$A13,'3. Отсуства'!$F$5:$F$200,"Одобрено",'3. Отсуства'!$C$5:$C$200,"&lt;="&amp;('1. Поставки'!$C$9+(24-1)*7+6),'3. Отсуства'!$D$5:$D$200,"&gt;="&amp;('1. Поставки'!$C$9+(24-1)*7)))</f>
        <v/>
      </c>
      <c r="Z13" s="106">
        <f>IF($A13="","",COUNTIFS('3. Отсуства'!$A$5:$A$200,$A13,'3. Отсуства'!$F$5:$F$200,"Одобрено",'3. Отсуства'!$C$5:$C$200,"&lt;="&amp;('1. Поставки'!$C$9+(25-1)*7+6),'3. Отсуства'!$D$5:$D$200,"&gt;="&amp;('1. Поставки'!$C$9+(25-1)*7)))</f>
        <v/>
      </c>
      <c r="AA13" s="106">
        <f>IF($A13="","",COUNTIFS('3. Отсуства'!$A$5:$A$200,$A13,'3. Отсуства'!$F$5:$F$200,"Одобрено",'3. Отсуства'!$C$5:$C$200,"&lt;="&amp;('1. Поставки'!$C$9+(26-1)*7+6),'3. Отсуства'!$D$5:$D$200,"&gt;="&amp;('1. Поставки'!$C$9+(26-1)*7)))</f>
        <v/>
      </c>
      <c r="AB13" s="106">
        <f>IF($A13="","",COUNTIFS('3. Отсуства'!$A$5:$A$200,$A13,'3. Отсуства'!$F$5:$F$200,"Одобрено",'3. Отсуства'!$C$5:$C$200,"&lt;="&amp;('1. Поставки'!$C$9+(27-1)*7+6),'3. Отсуства'!$D$5:$D$200,"&gt;="&amp;('1. Поставки'!$C$9+(27-1)*7)))</f>
        <v/>
      </c>
      <c r="AC13" s="106">
        <f>IF($A13="","",COUNTIFS('3. Отсуства'!$A$5:$A$200,$A13,'3. Отсуства'!$F$5:$F$200,"Одобрено",'3. Отсуства'!$C$5:$C$200,"&lt;="&amp;('1. Поставки'!$C$9+(28-1)*7+6),'3. Отсуства'!$D$5:$D$200,"&gt;="&amp;('1. Поставки'!$C$9+(28-1)*7)))</f>
        <v/>
      </c>
      <c r="AD13" s="106">
        <f>IF($A13="","",COUNTIFS('3. Отсуства'!$A$5:$A$200,$A13,'3. Отсуства'!$F$5:$F$200,"Одобрено",'3. Отсуства'!$C$5:$C$200,"&lt;="&amp;('1. Поставки'!$C$9+(29-1)*7+6),'3. Отсуства'!$D$5:$D$200,"&gt;="&amp;('1. Поставки'!$C$9+(29-1)*7)))</f>
        <v/>
      </c>
      <c r="AE13" s="106">
        <f>IF($A13="","",COUNTIFS('3. Отсуства'!$A$5:$A$200,$A13,'3. Отсуства'!$F$5:$F$200,"Одобрено",'3. Отсуства'!$C$5:$C$200,"&lt;="&amp;('1. Поставки'!$C$9+(30-1)*7+6),'3. Отсуства'!$D$5:$D$200,"&gt;="&amp;('1. Поставки'!$C$9+(30-1)*7)))</f>
        <v/>
      </c>
      <c r="AF13" s="106">
        <f>IF($A13="","",COUNTIFS('3. Отсуства'!$A$5:$A$200,$A13,'3. Отсуства'!$F$5:$F$200,"Одобрено",'3. Отсуства'!$C$5:$C$200,"&lt;="&amp;('1. Поставки'!$C$9+(31-1)*7+6),'3. Отсуства'!$D$5:$D$200,"&gt;="&amp;('1. Поставки'!$C$9+(31-1)*7)))</f>
        <v/>
      </c>
      <c r="AG13" s="106">
        <f>IF($A13="","",COUNTIFS('3. Отсуства'!$A$5:$A$200,$A13,'3. Отсуства'!$F$5:$F$200,"Одобрено",'3. Отсуства'!$C$5:$C$200,"&lt;="&amp;('1. Поставки'!$C$9+(32-1)*7+6),'3. Отсуства'!$D$5:$D$200,"&gt;="&amp;('1. Поставки'!$C$9+(32-1)*7)))</f>
        <v/>
      </c>
      <c r="AH13" s="106">
        <f>IF($A13="","",COUNTIFS('3. Отсуства'!$A$5:$A$200,$A13,'3. Отсуства'!$F$5:$F$200,"Одобрено",'3. Отсуства'!$C$5:$C$200,"&lt;="&amp;('1. Поставки'!$C$9+(33-1)*7+6),'3. Отсуства'!$D$5:$D$200,"&gt;="&amp;('1. Поставки'!$C$9+(33-1)*7)))</f>
        <v/>
      </c>
      <c r="AI13" s="106">
        <f>IF($A13="","",COUNTIFS('3. Отсуства'!$A$5:$A$200,$A13,'3. Отсуства'!$F$5:$F$200,"Одобрено",'3. Отсуства'!$C$5:$C$200,"&lt;="&amp;('1. Поставки'!$C$9+(34-1)*7+6),'3. Отсуства'!$D$5:$D$200,"&gt;="&amp;('1. Поставки'!$C$9+(34-1)*7)))</f>
        <v/>
      </c>
      <c r="AJ13" s="106">
        <f>IF($A13="","",COUNTIFS('3. Отсуства'!$A$5:$A$200,$A13,'3. Отсуства'!$F$5:$F$200,"Одобрено",'3. Отсуства'!$C$5:$C$200,"&lt;="&amp;('1. Поставки'!$C$9+(35-1)*7+6),'3. Отсуства'!$D$5:$D$200,"&gt;="&amp;('1. Поставки'!$C$9+(35-1)*7)))</f>
        <v/>
      </c>
      <c r="AK13" s="106">
        <f>IF($A13="","",COUNTIFS('3. Отсуства'!$A$5:$A$200,$A13,'3. Отсуства'!$F$5:$F$200,"Одобрено",'3. Отсуства'!$C$5:$C$200,"&lt;="&amp;('1. Поставки'!$C$9+(36-1)*7+6),'3. Отсуства'!$D$5:$D$200,"&gt;="&amp;('1. Поставки'!$C$9+(36-1)*7)))</f>
        <v/>
      </c>
      <c r="AL13" s="106">
        <f>IF($A13="","",COUNTIFS('3. Отсуства'!$A$5:$A$200,$A13,'3. Отсуства'!$F$5:$F$200,"Одобрено",'3. Отсуства'!$C$5:$C$200,"&lt;="&amp;('1. Поставки'!$C$9+(37-1)*7+6),'3. Отсуства'!$D$5:$D$200,"&gt;="&amp;('1. Поставки'!$C$9+(37-1)*7)))</f>
        <v/>
      </c>
      <c r="AM13" s="106">
        <f>IF($A13="","",COUNTIFS('3. Отсуства'!$A$5:$A$200,$A13,'3. Отсуства'!$F$5:$F$200,"Одобрено",'3. Отсуства'!$C$5:$C$200,"&lt;="&amp;('1. Поставки'!$C$9+(38-1)*7+6),'3. Отсуства'!$D$5:$D$200,"&gt;="&amp;('1. Поставки'!$C$9+(38-1)*7)))</f>
        <v/>
      </c>
      <c r="AN13" s="106">
        <f>IF($A13="","",COUNTIFS('3. Отсуства'!$A$5:$A$200,$A13,'3. Отсуства'!$F$5:$F$200,"Одобрено",'3. Отсуства'!$C$5:$C$200,"&lt;="&amp;('1. Поставки'!$C$9+(39-1)*7+6),'3. Отсуства'!$D$5:$D$200,"&gt;="&amp;('1. Поставки'!$C$9+(39-1)*7)))</f>
        <v/>
      </c>
      <c r="AO13" s="106">
        <f>IF($A13="","",COUNTIFS('3. Отсуства'!$A$5:$A$200,$A13,'3. Отсуства'!$F$5:$F$200,"Одобрено",'3. Отсуства'!$C$5:$C$200,"&lt;="&amp;('1. Поставки'!$C$9+(40-1)*7+6),'3. Отсуства'!$D$5:$D$200,"&gt;="&amp;('1. Поставки'!$C$9+(40-1)*7)))</f>
        <v/>
      </c>
      <c r="AP13" s="106">
        <f>IF($A13="","",COUNTIFS('3. Отсуства'!$A$5:$A$200,$A13,'3. Отсуства'!$F$5:$F$200,"Одобрено",'3. Отсуства'!$C$5:$C$200,"&lt;="&amp;('1. Поставки'!$C$9+(41-1)*7+6),'3. Отсуства'!$D$5:$D$200,"&gt;="&amp;('1. Поставки'!$C$9+(41-1)*7)))</f>
        <v/>
      </c>
      <c r="AQ13" s="106">
        <f>IF($A13="","",COUNTIFS('3. Отсуства'!$A$5:$A$200,$A13,'3. Отсуства'!$F$5:$F$200,"Одобрено",'3. Отсуства'!$C$5:$C$200,"&lt;="&amp;('1. Поставки'!$C$9+(42-1)*7+6),'3. Отсуства'!$D$5:$D$200,"&gt;="&amp;('1. Поставки'!$C$9+(42-1)*7)))</f>
        <v/>
      </c>
      <c r="AR13" s="106">
        <f>IF($A13="","",COUNTIFS('3. Отсуства'!$A$5:$A$200,$A13,'3. Отсуства'!$F$5:$F$200,"Одобрено",'3. Отсуства'!$C$5:$C$200,"&lt;="&amp;('1. Поставки'!$C$9+(43-1)*7+6),'3. Отсуства'!$D$5:$D$200,"&gt;="&amp;('1. Поставки'!$C$9+(43-1)*7)))</f>
        <v/>
      </c>
      <c r="AS13" s="106">
        <f>IF($A13="","",COUNTIFS('3. Отсуства'!$A$5:$A$200,$A13,'3. Отсуства'!$F$5:$F$200,"Одобрено",'3. Отсуства'!$C$5:$C$200,"&lt;="&amp;('1. Поставки'!$C$9+(44-1)*7+6),'3. Отсуства'!$D$5:$D$200,"&gt;="&amp;('1. Поставки'!$C$9+(44-1)*7)))</f>
        <v/>
      </c>
      <c r="AT13" s="106">
        <f>IF($A13="","",COUNTIFS('3. Отсуства'!$A$5:$A$200,$A13,'3. Отсуства'!$F$5:$F$200,"Одобрено",'3. Отсуства'!$C$5:$C$200,"&lt;="&amp;('1. Поставки'!$C$9+(45-1)*7+6),'3. Отсуства'!$D$5:$D$200,"&gt;="&amp;('1. Поставки'!$C$9+(45-1)*7)))</f>
        <v/>
      </c>
      <c r="AU13" s="106">
        <f>IF($A13="","",COUNTIFS('3. Отсуства'!$A$5:$A$200,$A13,'3. Отсуства'!$F$5:$F$200,"Одобрено",'3. Отсуства'!$C$5:$C$200,"&lt;="&amp;('1. Поставки'!$C$9+(46-1)*7+6),'3. Отсуства'!$D$5:$D$200,"&gt;="&amp;('1. Поставки'!$C$9+(46-1)*7)))</f>
        <v/>
      </c>
      <c r="AV13" s="106">
        <f>IF($A13="","",COUNTIFS('3. Отсуства'!$A$5:$A$200,$A13,'3. Отсуства'!$F$5:$F$200,"Одобрено",'3. Отсуства'!$C$5:$C$200,"&lt;="&amp;('1. Поставки'!$C$9+(47-1)*7+6),'3. Отсуства'!$D$5:$D$200,"&gt;="&amp;('1. Поставки'!$C$9+(47-1)*7)))</f>
        <v/>
      </c>
      <c r="AW13" s="106">
        <f>IF($A13="","",COUNTIFS('3. Отсуства'!$A$5:$A$200,$A13,'3. Отсуства'!$F$5:$F$200,"Одобрено",'3. Отсуства'!$C$5:$C$200,"&lt;="&amp;('1. Поставки'!$C$9+(48-1)*7+6),'3. Отсуства'!$D$5:$D$200,"&gt;="&amp;('1. Поставки'!$C$9+(48-1)*7)))</f>
        <v/>
      </c>
      <c r="AX13" s="106">
        <f>IF($A13="","",COUNTIFS('3. Отсуства'!$A$5:$A$200,$A13,'3. Отсуства'!$F$5:$F$200,"Одобрено",'3. Отсуства'!$C$5:$C$200,"&lt;="&amp;('1. Поставки'!$C$9+(49-1)*7+6),'3. Отсуства'!$D$5:$D$200,"&gt;="&amp;('1. Поставки'!$C$9+(49-1)*7)))</f>
        <v/>
      </c>
      <c r="AY13" s="106">
        <f>IF($A13="","",COUNTIFS('3. Отсуства'!$A$5:$A$200,$A13,'3. Отсуства'!$F$5:$F$200,"Одобрено",'3. Отсуства'!$C$5:$C$200,"&lt;="&amp;('1. Поставки'!$C$9+(50-1)*7+6),'3. Отсуства'!$D$5:$D$200,"&gt;="&amp;('1. Поставки'!$C$9+(50-1)*7)))</f>
        <v/>
      </c>
      <c r="AZ13" s="106">
        <f>IF($A13="","",COUNTIFS('3. Отсуства'!$A$5:$A$200,$A13,'3. Отсуства'!$F$5:$F$200,"Одобрено",'3. Отсуства'!$C$5:$C$200,"&lt;="&amp;('1. Поставки'!$C$9+(51-1)*7+6),'3. Отсуства'!$D$5:$D$200,"&gt;="&amp;('1. Поставки'!$C$9+(51-1)*7)))</f>
        <v/>
      </c>
      <c r="BA13" s="106">
        <f>IF($A13="","",COUNTIFS('3. Отсуства'!$A$5:$A$200,$A13,'3. Отсуства'!$F$5:$F$200,"Одобрено",'3. Отсуства'!$C$5:$C$200,"&lt;="&amp;('1. Поставки'!$C$9+(52-1)*7+6),'3. Отсуства'!$D$5:$D$200,"&gt;="&amp;('1. Поставки'!$C$9+(52-1)*7)))</f>
        <v/>
      </c>
    </row>
    <row r="14" ht="18" customHeight="1" s="55">
      <c r="A14" s="105">
        <f>IF('2. Вработени'!A14="","",'2. Вработени'!A14)</f>
        <v/>
      </c>
      <c r="B14" s="106">
        <f>IF($A14="","",COUNTIFS('3. Отсуства'!$A$5:$A$200,$A14,'3. Отсуства'!$F$5:$F$200,"Одобрено",'3. Отсуства'!$C$5:$C$200,"&lt;="&amp;('1. Поставки'!$C$9+(1-1)*7+6),'3. Отсуства'!$D$5:$D$200,"&gt;="&amp;('1. Поставки'!$C$9+(1-1)*7)))</f>
        <v/>
      </c>
      <c r="C14" s="106">
        <f>IF($A14="","",COUNTIFS('3. Отсуства'!$A$5:$A$200,$A14,'3. Отсуства'!$F$5:$F$200,"Одобрено",'3. Отсуства'!$C$5:$C$200,"&lt;="&amp;('1. Поставки'!$C$9+(2-1)*7+6),'3. Отсуства'!$D$5:$D$200,"&gt;="&amp;('1. Поставки'!$C$9+(2-1)*7)))</f>
        <v/>
      </c>
      <c r="D14" s="106">
        <f>IF($A14="","",COUNTIFS('3. Отсуства'!$A$5:$A$200,$A14,'3. Отсуства'!$F$5:$F$200,"Одобрено",'3. Отсуства'!$C$5:$C$200,"&lt;="&amp;('1. Поставки'!$C$9+(3-1)*7+6),'3. Отсуства'!$D$5:$D$200,"&gt;="&amp;('1. Поставки'!$C$9+(3-1)*7)))</f>
        <v/>
      </c>
      <c r="E14" s="106">
        <f>IF($A14="","",COUNTIFS('3. Отсуства'!$A$5:$A$200,$A14,'3. Отсуства'!$F$5:$F$200,"Одобрено",'3. Отсуства'!$C$5:$C$200,"&lt;="&amp;('1. Поставки'!$C$9+(4-1)*7+6),'3. Отсуства'!$D$5:$D$200,"&gt;="&amp;('1. Поставки'!$C$9+(4-1)*7)))</f>
        <v/>
      </c>
      <c r="F14" s="106">
        <f>IF($A14="","",COUNTIFS('3. Отсуства'!$A$5:$A$200,$A14,'3. Отсуства'!$F$5:$F$200,"Одобрено",'3. Отсуства'!$C$5:$C$200,"&lt;="&amp;('1. Поставки'!$C$9+(5-1)*7+6),'3. Отсуства'!$D$5:$D$200,"&gt;="&amp;('1. Поставки'!$C$9+(5-1)*7)))</f>
        <v/>
      </c>
      <c r="G14" s="106">
        <f>IF($A14="","",COUNTIFS('3. Отсуства'!$A$5:$A$200,$A14,'3. Отсуства'!$F$5:$F$200,"Одобрено",'3. Отсуства'!$C$5:$C$200,"&lt;="&amp;('1. Поставки'!$C$9+(6-1)*7+6),'3. Отсуства'!$D$5:$D$200,"&gt;="&amp;('1. Поставки'!$C$9+(6-1)*7)))</f>
        <v/>
      </c>
      <c r="H14" s="106">
        <f>IF($A14="","",COUNTIFS('3. Отсуства'!$A$5:$A$200,$A14,'3. Отсуства'!$F$5:$F$200,"Одобрено",'3. Отсуства'!$C$5:$C$200,"&lt;="&amp;('1. Поставки'!$C$9+(7-1)*7+6),'3. Отсуства'!$D$5:$D$200,"&gt;="&amp;('1. Поставки'!$C$9+(7-1)*7)))</f>
        <v/>
      </c>
      <c r="I14" s="106">
        <f>IF($A14="","",COUNTIFS('3. Отсуства'!$A$5:$A$200,$A14,'3. Отсуства'!$F$5:$F$200,"Одобрено",'3. Отсуства'!$C$5:$C$200,"&lt;="&amp;('1. Поставки'!$C$9+(8-1)*7+6),'3. Отсуства'!$D$5:$D$200,"&gt;="&amp;('1. Поставки'!$C$9+(8-1)*7)))</f>
        <v/>
      </c>
      <c r="J14" s="106">
        <f>IF($A14="","",COUNTIFS('3. Отсуства'!$A$5:$A$200,$A14,'3. Отсуства'!$F$5:$F$200,"Одобрено",'3. Отсуства'!$C$5:$C$200,"&lt;="&amp;('1. Поставки'!$C$9+(9-1)*7+6),'3. Отсуства'!$D$5:$D$200,"&gt;="&amp;('1. Поставки'!$C$9+(9-1)*7)))</f>
        <v/>
      </c>
      <c r="K14" s="106">
        <f>IF($A14="","",COUNTIFS('3. Отсуства'!$A$5:$A$200,$A14,'3. Отсуства'!$F$5:$F$200,"Одобрено",'3. Отсуства'!$C$5:$C$200,"&lt;="&amp;('1. Поставки'!$C$9+(10-1)*7+6),'3. Отсуства'!$D$5:$D$200,"&gt;="&amp;('1. Поставки'!$C$9+(10-1)*7)))</f>
        <v/>
      </c>
      <c r="L14" s="106">
        <f>IF($A14="","",COUNTIFS('3. Отсуства'!$A$5:$A$200,$A14,'3. Отсуства'!$F$5:$F$200,"Одобрено",'3. Отсуства'!$C$5:$C$200,"&lt;="&amp;('1. Поставки'!$C$9+(11-1)*7+6),'3. Отсуства'!$D$5:$D$200,"&gt;="&amp;('1. Поставки'!$C$9+(11-1)*7)))</f>
        <v/>
      </c>
      <c r="M14" s="106">
        <f>IF($A14="","",COUNTIFS('3. Отсуства'!$A$5:$A$200,$A14,'3. Отсуства'!$F$5:$F$200,"Одобрено",'3. Отсуства'!$C$5:$C$200,"&lt;="&amp;('1. Поставки'!$C$9+(12-1)*7+6),'3. Отсуства'!$D$5:$D$200,"&gt;="&amp;('1. Поставки'!$C$9+(12-1)*7)))</f>
        <v/>
      </c>
      <c r="N14" s="106">
        <f>IF($A14="","",COUNTIFS('3. Отсуства'!$A$5:$A$200,$A14,'3. Отсуства'!$F$5:$F$200,"Одобрено",'3. Отсуства'!$C$5:$C$200,"&lt;="&amp;('1. Поставки'!$C$9+(13-1)*7+6),'3. Отсуства'!$D$5:$D$200,"&gt;="&amp;('1. Поставки'!$C$9+(13-1)*7)))</f>
        <v/>
      </c>
      <c r="O14" s="106">
        <f>IF($A14="","",COUNTIFS('3. Отсуства'!$A$5:$A$200,$A14,'3. Отсуства'!$F$5:$F$200,"Одобрено",'3. Отсуства'!$C$5:$C$200,"&lt;="&amp;('1. Поставки'!$C$9+(14-1)*7+6),'3. Отсуства'!$D$5:$D$200,"&gt;="&amp;('1. Поставки'!$C$9+(14-1)*7)))</f>
        <v/>
      </c>
      <c r="P14" s="106">
        <f>IF($A14="","",COUNTIFS('3. Отсуства'!$A$5:$A$200,$A14,'3. Отсуства'!$F$5:$F$200,"Одобрено",'3. Отсуства'!$C$5:$C$200,"&lt;="&amp;('1. Поставки'!$C$9+(15-1)*7+6),'3. Отсуства'!$D$5:$D$200,"&gt;="&amp;('1. Поставки'!$C$9+(15-1)*7)))</f>
        <v/>
      </c>
      <c r="Q14" s="106">
        <f>IF($A14="","",COUNTIFS('3. Отсуства'!$A$5:$A$200,$A14,'3. Отсуства'!$F$5:$F$200,"Одобрено",'3. Отсуства'!$C$5:$C$200,"&lt;="&amp;('1. Поставки'!$C$9+(16-1)*7+6),'3. Отсуства'!$D$5:$D$200,"&gt;="&amp;('1. Поставки'!$C$9+(16-1)*7)))</f>
        <v/>
      </c>
      <c r="R14" s="106">
        <f>IF($A14="","",COUNTIFS('3. Отсуства'!$A$5:$A$200,$A14,'3. Отсуства'!$F$5:$F$200,"Одобрено",'3. Отсуства'!$C$5:$C$200,"&lt;="&amp;('1. Поставки'!$C$9+(17-1)*7+6),'3. Отсуства'!$D$5:$D$200,"&gt;="&amp;('1. Поставки'!$C$9+(17-1)*7)))</f>
        <v/>
      </c>
      <c r="S14" s="106">
        <f>IF($A14="","",COUNTIFS('3. Отсуства'!$A$5:$A$200,$A14,'3. Отсуства'!$F$5:$F$200,"Одобрено",'3. Отсуства'!$C$5:$C$200,"&lt;="&amp;('1. Поставки'!$C$9+(18-1)*7+6),'3. Отсуства'!$D$5:$D$200,"&gt;="&amp;('1. Поставки'!$C$9+(18-1)*7)))</f>
        <v/>
      </c>
      <c r="T14" s="106">
        <f>IF($A14="","",COUNTIFS('3. Отсуства'!$A$5:$A$200,$A14,'3. Отсуства'!$F$5:$F$200,"Одобрено",'3. Отсуства'!$C$5:$C$200,"&lt;="&amp;('1. Поставки'!$C$9+(19-1)*7+6),'3. Отсуства'!$D$5:$D$200,"&gt;="&amp;('1. Поставки'!$C$9+(19-1)*7)))</f>
        <v/>
      </c>
      <c r="U14" s="106">
        <f>IF($A14="","",COUNTIFS('3. Отсуства'!$A$5:$A$200,$A14,'3. Отсуства'!$F$5:$F$200,"Одобрено",'3. Отсуства'!$C$5:$C$200,"&lt;="&amp;('1. Поставки'!$C$9+(20-1)*7+6),'3. Отсуства'!$D$5:$D$200,"&gt;="&amp;('1. Поставки'!$C$9+(20-1)*7)))</f>
        <v/>
      </c>
      <c r="V14" s="106">
        <f>IF($A14="","",COUNTIFS('3. Отсуства'!$A$5:$A$200,$A14,'3. Отсуства'!$F$5:$F$200,"Одобрено",'3. Отсуства'!$C$5:$C$200,"&lt;="&amp;('1. Поставки'!$C$9+(21-1)*7+6),'3. Отсуства'!$D$5:$D$200,"&gt;="&amp;('1. Поставки'!$C$9+(21-1)*7)))</f>
        <v/>
      </c>
      <c r="W14" s="106">
        <f>IF($A14="","",COUNTIFS('3. Отсуства'!$A$5:$A$200,$A14,'3. Отсуства'!$F$5:$F$200,"Одобрено",'3. Отсуства'!$C$5:$C$200,"&lt;="&amp;('1. Поставки'!$C$9+(22-1)*7+6),'3. Отсуства'!$D$5:$D$200,"&gt;="&amp;('1. Поставки'!$C$9+(22-1)*7)))</f>
        <v/>
      </c>
      <c r="X14" s="106">
        <f>IF($A14="","",COUNTIFS('3. Отсуства'!$A$5:$A$200,$A14,'3. Отсуства'!$F$5:$F$200,"Одобрено",'3. Отсуства'!$C$5:$C$200,"&lt;="&amp;('1. Поставки'!$C$9+(23-1)*7+6),'3. Отсуства'!$D$5:$D$200,"&gt;="&amp;('1. Поставки'!$C$9+(23-1)*7)))</f>
        <v/>
      </c>
      <c r="Y14" s="106">
        <f>IF($A14="","",COUNTIFS('3. Отсуства'!$A$5:$A$200,$A14,'3. Отсуства'!$F$5:$F$200,"Одобрено",'3. Отсуства'!$C$5:$C$200,"&lt;="&amp;('1. Поставки'!$C$9+(24-1)*7+6),'3. Отсуства'!$D$5:$D$200,"&gt;="&amp;('1. Поставки'!$C$9+(24-1)*7)))</f>
        <v/>
      </c>
      <c r="Z14" s="106">
        <f>IF($A14="","",COUNTIFS('3. Отсуства'!$A$5:$A$200,$A14,'3. Отсуства'!$F$5:$F$200,"Одобрено",'3. Отсуства'!$C$5:$C$200,"&lt;="&amp;('1. Поставки'!$C$9+(25-1)*7+6),'3. Отсуства'!$D$5:$D$200,"&gt;="&amp;('1. Поставки'!$C$9+(25-1)*7)))</f>
        <v/>
      </c>
      <c r="AA14" s="106">
        <f>IF($A14="","",COUNTIFS('3. Отсуства'!$A$5:$A$200,$A14,'3. Отсуства'!$F$5:$F$200,"Одобрено",'3. Отсуства'!$C$5:$C$200,"&lt;="&amp;('1. Поставки'!$C$9+(26-1)*7+6),'3. Отсуства'!$D$5:$D$200,"&gt;="&amp;('1. Поставки'!$C$9+(26-1)*7)))</f>
        <v/>
      </c>
      <c r="AB14" s="106">
        <f>IF($A14="","",COUNTIFS('3. Отсуства'!$A$5:$A$200,$A14,'3. Отсуства'!$F$5:$F$200,"Одобрено",'3. Отсуства'!$C$5:$C$200,"&lt;="&amp;('1. Поставки'!$C$9+(27-1)*7+6),'3. Отсуства'!$D$5:$D$200,"&gt;="&amp;('1. Поставки'!$C$9+(27-1)*7)))</f>
        <v/>
      </c>
      <c r="AC14" s="106">
        <f>IF($A14="","",COUNTIFS('3. Отсуства'!$A$5:$A$200,$A14,'3. Отсуства'!$F$5:$F$200,"Одобрено",'3. Отсуства'!$C$5:$C$200,"&lt;="&amp;('1. Поставки'!$C$9+(28-1)*7+6),'3. Отсуства'!$D$5:$D$200,"&gt;="&amp;('1. Поставки'!$C$9+(28-1)*7)))</f>
        <v/>
      </c>
      <c r="AD14" s="106">
        <f>IF($A14="","",COUNTIFS('3. Отсуства'!$A$5:$A$200,$A14,'3. Отсуства'!$F$5:$F$200,"Одобрено",'3. Отсуства'!$C$5:$C$200,"&lt;="&amp;('1. Поставки'!$C$9+(29-1)*7+6),'3. Отсуства'!$D$5:$D$200,"&gt;="&amp;('1. Поставки'!$C$9+(29-1)*7)))</f>
        <v/>
      </c>
      <c r="AE14" s="106">
        <f>IF($A14="","",COUNTIFS('3. Отсуства'!$A$5:$A$200,$A14,'3. Отсуства'!$F$5:$F$200,"Одобрено",'3. Отсуства'!$C$5:$C$200,"&lt;="&amp;('1. Поставки'!$C$9+(30-1)*7+6),'3. Отсуства'!$D$5:$D$200,"&gt;="&amp;('1. Поставки'!$C$9+(30-1)*7)))</f>
        <v/>
      </c>
      <c r="AF14" s="106">
        <f>IF($A14="","",COUNTIFS('3. Отсуства'!$A$5:$A$200,$A14,'3. Отсуства'!$F$5:$F$200,"Одобрено",'3. Отсуства'!$C$5:$C$200,"&lt;="&amp;('1. Поставки'!$C$9+(31-1)*7+6),'3. Отсуства'!$D$5:$D$200,"&gt;="&amp;('1. Поставки'!$C$9+(31-1)*7)))</f>
        <v/>
      </c>
      <c r="AG14" s="106">
        <f>IF($A14="","",COUNTIFS('3. Отсуства'!$A$5:$A$200,$A14,'3. Отсуства'!$F$5:$F$200,"Одобрено",'3. Отсуства'!$C$5:$C$200,"&lt;="&amp;('1. Поставки'!$C$9+(32-1)*7+6),'3. Отсуства'!$D$5:$D$200,"&gt;="&amp;('1. Поставки'!$C$9+(32-1)*7)))</f>
        <v/>
      </c>
      <c r="AH14" s="106">
        <f>IF($A14="","",COUNTIFS('3. Отсуства'!$A$5:$A$200,$A14,'3. Отсуства'!$F$5:$F$200,"Одобрено",'3. Отсуства'!$C$5:$C$200,"&lt;="&amp;('1. Поставки'!$C$9+(33-1)*7+6),'3. Отсуства'!$D$5:$D$200,"&gt;="&amp;('1. Поставки'!$C$9+(33-1)*7)))</f>
        <v/>
      </c>
      <c r="AI14" s="106">
        <f>IF($A14="","",COUNTIFS('3. Отсуства'!$A$5:$A$200,$A14,'3. Отсуства'!$F$5:$F$200,"Одобрено",'3. Отсуства'!$C$5:$C$200,"&lt;="&amp;('1. Поставки'!$C$9+(34-1)*7+6),'3. Отсуства'!$D$5:$D$200,"&gt;="&amp;('1. Поставки'!$C$9+(34-1)*7)))</f>
        <v/>
      </c>
      <c r="AJ14" s="106">
        <f>IF($A14="","",COUNTIFS('3. Отсуства'!$A$5:$A$200,$A14,'3. Отсуства'!$F$5:$F$200,"Одобрено",'3. Отсуства'!$C$5:$C$200,"&lt;="&amp;('1. Поставки'!$C$9+(35-1)*7+6),'3. Отсуства'!$D$5:$D$200,"&gt;="&amp;('1. Поставки'!$C$9+(35-1)*7)))</f>
        <v/>
      </c>
      <c r="AK14" s="106">
        <f>IF($A14="","",COUNTIFS('3. Отсуства'!$A$5:$A$200,$A14,'3. Отсуства'!$F$5:$F$200,"Одобрено",'3. Отсуства'!$C$5:$C$200,"&lt;="&amp;('1. Поставки'!$C$9+(36-1)*7+6),'3. Отсуства'!$D$5:$D$200,"&gt;="&amp;('1. Поставки'!$C$9+(36-1)*7)))</f>
        <v/>
      </c>
      <c r="AL14" s="106">
        <f>IF($A14="","",COUNTIFS('3. Отсуства'!$A$5:$A$200,$A14,'3. Отсуства'!$F$5:$F$200,"Одобрено",'3. Отсуства'!$C$5:$C$200,"&lt;="&amp;('1. Поставки'!$C$9+(37-1)*7+6),'3. Отсуства'!$D$5:$D$200,"&gt;="&amp;('1. Поставки'!$C$9+(37-1)*7)))</f>
        <v/>
      </c>
      <c r="AM14" s="106">
        <f>IF($A14="","",COUNTIFS('3. Отсуства'!$A$5:$A$200,$A14,'3. Отсуства'!$F$5:$F$200,"Одобрено",'3. Отсуства'!$C$5:$C$200,"&lt;="&amp;('1. Поставки'!$C$9+(38-1)*7+6),'3. Отсуства'!$D$5:$D$200,"&gt;="&amp;('1. Поставки'!$C$9+(38-1)*7)))</f>
        <v/>
      </c>
      <c r="AN14" s="106">
        <f>IF($A14="","",COUNTIFS('3. Отсуства'!$A$5:$A$200,$A14,'3. Отсуства'!$F$5:$F$200,"Одобрено",'3. Отсуства'!$C$5:$C$200,"&lt;="&amp;('1. Поставки'!$C$9+(39-1)*7+6),'3. Отсуства'!$D$5:$D$200,"&gt;="&amp;('1. Поставки'!$C$9+(39-1)*7)))</f>
        <v/>
      </c>
      <c r="AO14" s="106">
        <f>IF($A14="","",COUNTIFS('3. Отсуства'!$A$5:$A$200,$A14,'3. Отсуства'!$F$5:$F$200,"Одобрено",'3. Отсуства'!$C$5:$C$200,"&lt;="&amp;('1. Поставки'!$C$9+(40-1)*7+6),'3. Отсуства'!$D$5:$D$200,"&gt;="&amp;('1. Поставки'!$C$9+(40-1)*7)))</f>
        <v/>
      </c>
      <c r="AP14" s="106">
        <f>IF($A14="","",COUNTIFS('3. Отсуства'!$A$5:$A$200,$A14,'3. Отсуства'!$F$5:$F$200,"Одобрено",'3. Отсуства'!$C$5:$C$200,"&lt;="&amp;('1. Поставки'!$C$9+(41-1)*7+6),'3. Отсуства'!$D$5:$D$200,"&gt;="&amp;('1. Поставки'!$C$9+(41-1)*7)))</f>
        <v/>
      </c>
      <c r="AQ14" s="106">
        <f>IF($A14="","",COUNTIFS('3. Отсуства'!$A$5:$A$200,$A14,'3. Отсуства'!$F$5:$F$200,"Одобрено",'3. Отсуства'!$C$5:$C$200,"&lt;="&amp;('1. Поставки'!$C$9+(42-1)*7+6),'3. Отсуства'!$D$5:$D$200,"&gt;="&amp;('1. Поставки'!$C$9+(42-1)*7)))</f>
        <v/>
      </c>
      <c r="AR14" s="106">
        <f>IF($A14="","",COUNTIFS('3. Отсуства'!$A$5:$A$200,$A14,'3. Отсуства'!$F$5:$F$200,"Одобрено",'3. Отсуства'!$C$5:$C$200,"&lt;="&amp;('1. Поставки'!$C$9+(43-1)*7+6),'3. Отсуства'!$D$5:$D$200,"&gt;="&amp;('1. Поставки'!$C$9+(43-1)*7)))</f>
        <v/>
      </c>
      <c r="AS14" s="106">
        <f>IF($A14="","",COUNTIFS('3. Отсуства'!$A$5:$A$200,$A14,'3. Отсуства'!$F$5:$F$200,"Одобрено",'3. Отсуства'!$C$5:$C$200,"&lt;="&amp;('1. Поставки'!$C$9+(44-1)*7+6),'3. Отсуства'!$D$5:$D$200,"&gt;="&amp;('1. Поставки'!$C$9+(44-1)*7)))</f>
        <v/>
      </c>
      <c r="AT14" s="106">
        <f>IF($A14="","",COUNTIFS('3. Отсуства'!$A$5:$A$200,$A14,'3. Отсуства'!$F$5:$F$200,"Одобрено",'3. Отсуства'!$C$5:$C$200,"&lt;="&amp;('1. Поставки'!$C$9+(45-1)*7+6),'3. Отсуства'!$D$5:$D$200,"&gt;="&amp;('1. Поставки'!$C$9+(45-1)*7)))</f>
        <v/>
      </c>
      <c r="AU14" s="106">
        <f>IF($A14="","",COUNTIFS('3. Отсуства'!$A$5:$A$200,$A14,'3. Отсуства'!$F$5:$F$200,"Одобрено",'3. Отсуства'!$C$5:$C$200,"&lt;="&amp;('1. Поставки'!$C$9+(46-1)*7+6),'3. Отсуства'!$D$5:$D$200,"&gt;="&amp;('1. Поставки'!$C$9+(46-1)*7)))</f>
        <v/>
      </c>
      <c r="AV14" s="106">
        <f>IF($A14="","",COUNTIFS('3. Отсуства'!$A$5:$A$200,$A14,'3. Отсуства'!$F$5:$F$200,"Одобрено",'3. Отсуства'!$C$5:$C$200,"&lt;="&amp;('1. Поставки'!$C$9+(47-1)*7+6),'3. Отсуства'!$D$5:$D$200,"&gt;="&amp;('1. Поставки'!$C$9+(47-1)*7)))</f>
        <v/>
      </c>
      <c r="AW14" s="106">
        <f>IF($A14="","",COUNTIFS('3. Отсуства'!$A$5:$A$200,$A14,'3. Отсуства'!$F$5:$F$200,"Одобрено",'3. Отсуства'!$C$5:$C$200,"&lt;="&amp;('1. Поставки'!$C$9+(48-1)*7+6),'3. Отсуства'!$D$5:$D$200,"&gt;="&amp;('1. Поставки'!$C$9+(48-1)*7)))</f>
        <v/>
      </c>
      <c r="AX14" s="106">
        <f>IF($A14="","",COUNTIFS('3. Отсуства'!$A$5:$A$200,$A14,'3. Отсуства'!$F$5:$F$200,"Одобрено",'3. Отсуства'!$C$5:$C$200,"&lt;="&amp;('1. Поставки'!$C$9+(49-1)*7+6),'3. Отсуства'!$D$5:$D$200,"&gt;="&amp;('1. Поставки'!$C$9+(49-1)*7)))</f>
        <v/>
      </c>
      <c r="AY14" s="106">
        <f>IF($A14="","",COUNTIFS('3. Отсуства'!$A$5:$A$200,$A14,'3. Отсуства'!$F$5:$F$200,"Одобрено",'3. Отсуства'!$C$5:$C$200,"&lt;="&amp;('1. Поставки'!$C$9+(50-1)*7+6),'3. Отсуства'!$D$5:$D$200,"&gt;="&amp;('1. Поставки'!$C$9+(50-1)*7)))</f>
        <v/>
      </c>
      <c r="AZ14" s="106">
        <f>IF($A14="","",COUNTIFS('3. Отсуства'!$A$5:$A$200,$A14,'3. Отсуства'!$F$5:$F$200,"Одобрено",'3. Отсуства'!$C$5:$C$200,"&lt;="&amp;('1. Поставки'!$C$9+(51-1)*7+6),'3. Отсуства'!$D$5:$D$200,"&gt;="&amp;('1. Поставки'!$C$9+(51-1)*7)))</f>
        <v/>
      </c>
      <c r="BA14" s="106">
        <f>IF($A14="","",COUNTIFS('3. Отсуства'!$A$5:$A$200,$A14,'3. Отсуства'!$F$5:$F$200,"Одобрено",'3. Отсуства'!$C$5:$C$200,"&lt;="&amp;('1. Поставки'!$C$9+(52-1)*7+6),'3. Отсуства'!$D$5:$D$200,"&gt;="&amp;('1. Поставки'!$C$9+(52-1)*7)))</f>
        <v/>
      </c>
    </row>
    <row r="15" ht="18" customHeight="1" s="55">
      <c r="A15" s="105">
        <f>IF('2. Вработени'!A15="","",'2. Вработени'!A15)</f>
        <v/>
      </c>
      <c r="B15" s="106">
        <f>IF($A15="","",COUNTIFS('3. Отсуства'!$A$5:$A$200,$A15,'3. Отсуства'!$F$5:$F$200,"Одобрено",'3. Отсуства'!$C$5:$C$200,"&lt;="&amp;('1. Поставки'!$C$9+(1-1)*7+6),'3. Отсуства'!$D$5:$D$200,"&gt;="&amp;('1. Поставки'!$C$9+(1-1)*7)))</f>
        <v/>
      </c>
      <c r="C15" s="106">
        <f>IF($A15="","",COUNTIFS('3. Отсуства'!$A$5:$A$200,$A15,'3. Отсуства'!$F$5:$F$200,"Одобрено",'3. Отсуства'!$C$5:$C$200,"&lt;="&amp;('1. Поставки'!$C$9+(2-1)*7+6),'3. Отсуства'!$D$5:$D$200,"&gt;="&amp;('1. Поставки'!$C$9+(2-1)*7)))</f>
        <v/>
      </c>
      <c r="D15" s="106">
        <f>IF($A15="","",COUNTIFS('3. Отсуства'!$A$5:$A$200,$A15,'3. Отсуства'!$F$5:$F$200,"Одобрено",'3. Отсуства'!$C$5:$C$200,"&lt;="&amp;('1. Поставки'!$C$9+(3-1)*7+6),'3. Отсуства'!$D$5:$D$200,"&gt;="&amp;('1. Поставки'!$C$9+(3-1)*7)))</f>
        <v/>
      </c>
      <c r="E15" s="106">
        <f>IF($A15="","",COUNTIFS('3. Отсуства'!$A$5:$A$200,$A15,'3. Отсуства'!$F$5:$F$200,"Одобрено",'3. Отсуства'!$C$5:$C$200,"&lt;="&amp;('1. Поставки'!$C$9+(4-1)*7+6),'3. Отсуства'!$D$5:$D$200,"&gt;="&amp;('1. Поставки'!$C$9+(4-1)*7)))</f>
        <v/>
      </c>
      <c r="F15" s="106">
        <f>IF($A15="","",COUNTIFS('3. Отсуства'!$A$5:$A$200,$A15,'3. Отсуства'!$F$5:$F$200,"Одобрено",'3. Отсуства'!$C$5:$C$200,"&lt;="&amp;('1. Поставки'!$C$9+(5-1)*7+6),'3. Отсуства'!$D$5:$D$200,"&gt;="&amp;('1. Поставки'!$C$9+(5-1)*7)))</f>
        <v/>
      </c>
      <c r="G15" s="106">
        <f>IF($A15="","",COUNTIFS('3. Отсуства'!$A$5:$A$200,$A15,'3. Отсуства'!$F$5:$F$200,"Одобрено",'3. Отсуства'!$C$5:$C$200,"&lt;="&amp;('1. Поставки'!$C$9+(6-1)*7+6),'3. Отсуства'!$D$5:$D$200,"&gt;="&amp;('1. Поставки'!$C$9+(6-1)*7)))</f>
        <v/>
      </c>
      <c r="H15" s="106">
        <f>IF($A15="","",COUNTIFS('3. Отсуства'!$A$5:$A$200,$A15,'3. Отсуства'!$F$5:$F$200,"Одобрено",'3. Отсуства'!$C$5:$C$200,"&lt;="&amp;('1. Поставки'!$C$9+(7-1)*7+6),'3. Отсуства'!$D$5:$D$200,"&gt;="&amp;('1. Поставки'!$C$9+(7-1)*7)))</f>
        <v/>
      </c>
      <c r="I15" s="106">
        <f>IF($A15="","",COUNTIFS('3. Отсуства'!$A$5:$A$200,$A15,'3. Отсуства'!$F$5:$F$200,"Одобрено",'3. Отсуства'!$C$5:$C$200,"&lt;="&amp;('1. Поставки'!$C$9+(8-1)*7+6),'3. Отсуства'!$D$5:$D$200,"&gt;="&amp;('1. Поставки'!$C$9+(8-1)*7)))</f>
        <v/>
      </c>
      <c r="J15" s="106">
        <f>IF($A15="","",COUNTIFS('3. Отсуства'!$A$5:$A$200,$A15,'3. Отсуства'!$F$5:$F$200,"Одобрено",'3. Отсуства'!$C$5:$C$200,"&lt;="&amp;('1. Поставки'!$C$9+(9-1)*7+6),'3. Отсуства'!$D$5:$D$200,"&gt;="&amp;('1. Поставки'!$C$9+(9-1)*7)))</f>
        <v/>
      </c>
      <c r="K15" s="106">
        <f>IF($A15="","",COUNTIFS('3. Отсуства'!$A$5:$A$200,$A15,'3. Отсуства'!$F$5:$F$200,"Одобрено",'3. Отсуства'!$C$5:$C$200,"&lt;="&amp;('1. Поставки'!$C$9+(10-1)*7+6),'3. Отсуства'!$D$5:$D$200,"&gt;="&amp;('1. Поставки'!$C$9+(10-1)*7)))</f>
        <v/>
      </c>
      <c r="L15" s="106">
        <f>IF($A15="","",COUNTIFS('3. Отсуства'!$A$5:$A$200,$A15,'3. Отсуства'!$F$5:$F$200,"Одобрено",'3. Отсуства'!$C$5:$C$200,"&lt;="&amp;('1. Поставки'!$C$9+(11-1)*7+6),'3. Отсуства'!$D$5:$D$200,"&gt;="&amp;('1. Поставки'!$C$9+(11-1)*7)))</f>
        <v/>
      </c>
      <c r="M15" s="106">
        <f>IF($A15="","",COUNTIFS('3. Отсуства'!$A$5:$A$200,$A15,'3. Отсуства'!$F$5:$F$200,"Одобрено",'3. Отсуства'!$C$5:$C$200,"&lt;="&amp;('1. Поставки'!$C$9+(12-1)*7+6),'3. Отсуства'!$D$5:$D$200,"&gt;="&amp;('1. Поставки'!$C$9+(12-1)*7)))</f>
        <v/>
      </c>
      <c r="N15" s="106">
        <f>IF($A15="","",COUNTIFS('3. Отсуства'!$A$5:$A$200,$A15,'3. Отсуства'!$F$5:$F$200,"Одобрено",'3. Отсуства'!$C$5:$C$200,"&lt;="&amp;('1. Поставки'!$C$9+(13-1)*7+6),'3. Отсуства'!$D$5:$D$200,"&gt;="&amp;('1. Поставки'!$C$9+(13-1)*7)))</f>
        <v/>
      </c>
      <c r="O15" s="106">
        <f>IF($A15="","",COUNTIFS('3. Отсуства'!$A$5:$A$200,$A15,'3. Отсуства'!$F$5:$F$200,"Одобрено",'3. Отсуства'!$C$5:$C$200,"&lt;="&amp;('1. Поставки'!$C$9+(14-1)*7+6),'3. Отсуства'!$D$5:$D$200,"&gt;="&amp;('1. Поставки'!$C$9+(14-1)*7)))</f>
        <v/>
      </c>
      <c r="P15" s="106">
        <f>IF($A15="","",COUNTIFS('3. Отсуства'!$A$5:$A$200,$A15,'3. Отсуства'!$F$5:$F$200,"Одобрено",'3. Отсуства'!$C$5:$C$200,"&lt;="&amp;('1. Поставки'!$C$9+(15-1)*7+6),'3. Отсуства'!$D$5:$D$200,"&gt;="&amp;('1. Поставки'!$C$9+(15-1)*7)))</f>
        <v/>
      </c>
      <c r="Q15" s="106">
        <f>IF($A15="","",COUNTIFS('3. Отсуства'!$A$5:$A$200,$A15,'3. Отсуства'!$F$5:$F$200,"Одобрено",'3. Отсуства'!$C$5:$C$200,"&lt;="&amp;('1. Поставки'!$C$9+(16-1)*7+6),'3. Отсуства'!$D$5:$D$200,"&gt;="&amp;('1. Поставки'!$C$9+(16-1)*7)))</f>
        <v/>
      </c>
      <c r="R15" s="106">
        <f>IF($A15="","",COUNTIFS('3. Отсуства'!$A$5:$A$200,$A15,'3. Отсуства'!$F$5:$F$200,"Одобрено",'3. Отсуства'!$C$5:$C$200,"&lt;="&amp;('1. Поставки'!$C$9+(17-1)*7+6),'3. Отсуства'!$D$5:$D$200,"&gt;="&amp;('1. Поставки'!$C$9+(17-1)*7)))</f>
        <v/>
      </c>
      <c r="S15" s="106">
        <f>IF($A15="","",COUNTIFS('3. Отсуства'!$A$5:$A$200,$A15,'3. Отсуства'!$F$5:$F$200,"Одобрено",'3. Отсуства'!$C$5:$C$200,"&lt;="&amp;('1. Поставки'!$C$9+(18-1)*7+6),'3. Отсуства'!$D$5:$D$200,"&gt;="&amp;('1. Поставки'!$C$9+(18-1)*7)))</f>
        <v/>
      </c>
      <c r="T15" s="106">
        <f>IF($A15="","",COUNTIFS('3. Отсуства'!$A$5:$A$200,$A15,'3. Отсуства'!$F$5:$F$200,"Одобрено",'3. Отсуства'!$C$5:$C$200,"&lt;="&amp;('1. Поставки'!$C$9+(19-1)*7+6),'3. Отсуства'!$D$5:$D$200,"&gt;="&amp;('1. Поставки'!$C$9+(19-1)*7)))</f>
        <v/>
      </c>
      <c r="U15" s="106">
        <f>IF($A15="","",COUNTIFS('3. Отсуства'!$A$5:$A$200,$A15,'3. Отсуства'!$F$5:$F$200,"Одобрено",'3. Отсуства'!$C$5:$C$200,"&lt;="&amp;('1. Поставки'!$C$9+(20-1)*7+6),'3. Отсуства'!$D$5:$D$200,"&gt;="&amp;('1. Поставки'!$C$9+(20-1)*7)))</f>
        <v/>
      </c>
      <c r="V15" s="106">
        <f>IF($A15="","",COUNTIFS('3. Отсуства'!$A$5:$A$200,$A15,'3. Отсуства'!$F$5:$F$200,"Одобрено",'3. Отсуства'!$C$5:$C$200,"&lt;="&amp;('1. Поставки'!$C$9+(21-1)*7+6),'3. Отсуства'!$D$5:$D$200,"&gt;="&amp;('1. Поставки'!$C$9+(21-1)*7)))</f>
        <v/>
      </c>
      <c r="W15" s="106">
        <f>IF($A15="","",COUNTIFS('3. Отсуства'!$A$5:$A$200,$A15,'3. Отсуства'!$F$5:$F$200,"Одобрено",'3. Отсуства'!$C$5:$C$200,"&lt;="&amp;('1. Поставки'!$C$9+(22-1)*7+6),'3. Отсуства'!$D$5:$D$200,"&gt;="&amp;('1. Поставки'!$C$9+(22-1)*7)))</f>
        <v/>
      </c>
      <c r="X15" s="106">
        <f>IF($A15="","",COUNTIFS('3. Отсуства'!$A$5:$A$200,$A15,'3. Отсуства'!$F$5:$F$200,"Одобрено",'3. Отсуства'!$C$5:$C$200,"&lt;="&amp;('1. Поставки'!$C$9+(23-1)*7+6),'3. Отсуства'!$D$5:$D$200,"&gt;="&amp;('1. Поставки'!$C$9+(23-1)*7)))</f>
        <v/>
      </c>
      <c r="Y15" s="106">
        <f>IF($A15="","",COUNTIFS('3. Отсуства'!$A$5:$A$200,$A15,'3. Отсуства'!$F$5:$F$200,"Одобрено",'3. Отсуства'!$C$5:$C$200,"&lt;="&amp;('1. Поставки'!$C$9+(24-1)*7+6),'3. Отсуства'!$D$5:$D$200,"&gt;="&amp;('1. Поставки'!$C$9+(24-1)*7)))</f>
        <v/>
      </c>
      <c r="Z15" s="106">
        <f>IF($A15="","",COUNTIFS('3. Отсуства'!$A$5:$A$200,$A15,'3. Отсуства'!$F$5:$F$200,"Одобрено",'3. Отсуства'!$C$5:$C$200,"&lt;="&amp;('1. Поставки'!$C$9+(25-1)*7+6),'3. Отсуства'!$D$5:$D$200,"&gt;="&amp;('1. Поставки'!$C$9+(25-1)*7)))</f>
        <v/>
      </c>
      <c r="AA15" s="106">
        <f>IF($A15="","",COUNTIFS('3. Отсуства'!$A$5:$A$200,$A15,'3. Отсуства'!$F$5:$F$200,"Одобрено",'3. Отсуства'!$C$5:$C$200,"&lt;="&amp;('1. Поставки'!$C$9+(26-1)*7+6),'3. Отсуства'!$D$5:$D$200,"&gt;="&amp;('1. Поставки'!$C$9+(26-1)*7)))</f>
        <v/>
      </c>
      <c r="AB15" s="106">
        <f>IF($A15="","",COUNTIFS('3. Отсуства'!$A$5:$A$200,$A15,'3. Отсуства'!$F$5:$F$200,"Одобрено",'3. Отсуства'!$C$5:$C$200,"&lt;="&amp;('1. Поставки'!$C$9+(27-1)*7+6),'3. Отсуства'!$D$5:$D$200,"&gt;="&amp;('1. Поставки'!$C$9+(27-1)*7)))</f>
        <v/>
      </c>
      <c r="AC15" s="106">
        <f>IF($A15="","",COUNTIFS('3. Отсуства'!$A$5:$A$200,$A15,'3. Отсуства'!$F$5:$F$200,"Одобрено",'3. Отсуства'!$C$5:$C$200,"&lt;="&amp;('1. Поставки'!$C$9+(28-1)*7+6),'3. Отсуства'!$D$5:$D$200,"&gt;="&amp;('1. Поставки'!$C$9+(28-1)*7)))</f>
        <v/>
      </c>
      <c r="AD15" s="106">
        <f>IF($A15="","",COUNTIFS('3. Отсуства'!$A$5:$A$200,$A15,'3. Отсуства'!$F$5:$F$200,"Одобрено",'3. Отсуства'!$C$5:$C$200,"&lt;="&amp;('1. Поставки'!$C$9+(29-1)*7+6),'3. Отсуства'!$D$5:$D$200,"&gt;="&amp;('1. Поставки'!$C$9+(29-1)*7)))</f>
        <v/>
      </c>
      <c r="AE15" s="106">
        <f>IF($A15="","",COUNTIFS('3. Отсуства'!$A$5:$A$200,$A15,'3. Отсуства'!$F$5:$F$200,"Одобрено",'3. Отсуства'!$C$5:$C$200,"&lt;="&amp;('1. Поставки'!$C$9+(30-1)*7+6),'3. Отсуства'!$D$5:$D$200,"&gt;="&amp;('1. Поставки'!$C$9+(30-1)*7)))</f>
        <v/>
      </c>
      <c r="AF15" s="106">
        <f>IF($A15="","",COUNTIFS('3. Отсуства'!$A$5:$A$200,$A15,'3. Отсуства'!$F$5:$F$200,"Одобрено",'3. Отсуства'!$C$5:$C$200,"&lt;="&amp;('1. Поставки'!$C$9+(31-1)*7+6),'3. Отсуства'!$D$5:$D$200,"&gt;="&amp;('1. Поставки'!$C$9+(31-1)*7)))</f>
        <v/>
      </c>
      <c r="AG15" s="106">
        <f>IF($A15="","",COUNTIFS('3. Отсуства'!$A$5:$A$200,$A15,'3. Отсуства'!$F$5:$F$200,"Одобрено",'3. Отсуства'!$C$5:$C$200,"&lt;="&amp;('1. Поставки'!$C$9+(32-1)*7+6),'3. Отсуства'!$D$5:$D$200,"&gt;="&amp;('1. Поставки'!$C$9+(32-1)*7)))</f>
        <v/>
      </c>
      <c r="AH15" s="106">
        <f>IF($A15="","",COUNTIFS('3. Отсуства'!$A$5:$A$200,$A15,'3. Отсуства'!$F$5:$F$200,"Одобрено",'3. Отсуства'!$C$5:$C$200,"&lt;="&amp;('1. Поставки'!$C$9+(33-1)*7+6),'3. Отсуства'!$D$5:$D$200,"&gt;="&amp;('1. Поставки'!$C$9+(33-1)*7)))</f>
        <v/>
      </c>
      <c r="AI15" s="106">
        <f>IF($A15="","",COUNTIFS('3. Отсуства'!$A$5:$A$200,$A15,'3. Отсуства'!$F$5:$F$200,"Одобрено",'3. Отсуства'!$C$5:$C$200,"&lt;="&amp;('1. Поставки'!$C$9+(34-1)*7+6),'3. Отсуства'!$D$5:$D$200,"&gt;="&amp;('1. Поставки'!$C$9+(34-1)*7)))</f>
        <v/>
      </c>
      <c r="AJ15" s="106">
        <f>IF($A15="","",COUNTIFS('3. Отсуства'!$A$5:$A$200,$A15,'3. Отсуства'!$F$5:$F$200,"Одобрено",'3. Отсуства'!$C$5:$C$200,"&lt;="&amp;('1. Поставки'!$C$9+(35-1)*7+6),'3. Отсуства'!$D$5:$D$200,"&gt;="&amp;('1. Поставки'!$C$9+(35-1)*7)))</f>
        <v/>
      </c>
      <c r="AK15" s="106">
        <f>IF($A15="","",COUNTIFS('3. Отсуства'!$A$5:$A$200,$A15,'3. Отсуства'!$F$5:$F$200,"Одобрено",'3. Отсуства'!$C$5:$C$200,"&lt;="&amp;('1. Поставки'!$C$9+(36-1)*7+6),'3. Отсуства'!$D$5:$D$200,"&gt;="&amp;('1. Поставки'!$C$9+(36-1)*7)))</f>
        <v/>
      </c>
      <c r="AL15" s="106">
        <f>IF($A15="","",COUNTIFS('3. Отсуства'!$A$5:$A$200,$A15,'3. Отсуства'!$F$5:$F$200,"Одобрено",'3. Отсуства'!$C$5:$C$200,"&lt;="&amp;('1. Поставки'!$C$9+(37-1)*7+6),'3. Отсуства'!$D$5:$D$200,"&gt;="&amp;('1. Поставки'!$C$9+(37-1)*7)))</f>
        <v/>
      </c>
      <c r="AM15" s="106">
        <f>IF($A15="","",COUNTIFS('3. Отсуства'!$A$5:$A$200,$A15,'3. Отсуства'!$F$5:$F$200,"Одобрено",'3. Отсуства'!$C$5:$C$200,"&lt;="&amp;('1. Поставки'!$C$9+(38-1)*7+6),'3. Отсуства'!$D$5:$D$200,"&gt;="&amp;('1. Поставки'!$C$9+(38-1)*7)))</f>
        <v/>
      </c>
      <c r="AN15" s="106">
        <f>IF($A15="","",COUNTIFS('3. Отсуства'!$A$5:$A$200,$A15,'3. Отсуства'!$F$5:$F$200,"Одобрено",'3. Отсуства'!$C$5:$C$200,"&lt;="&amp;('1. Поставки'!$C$9+(39-1)*7+6),'3. Отсуства'!$D$5:$D$200,"&gt;="&amp;('1. Поставки'!$C$9+(39-1)*7)))</f>
        <v/>
      </c>
      <c r="AO15" s="106">
        <f>IF($A15="","",COUNTIFS('3. Отсуства'!$A$5:$A$200,$A15,'3. Отсуства'!$F$5:$F$200,"Одобрено",'3. Отсуства'!$C$5:$C$200,"&lt;="&amp;('1. Поставки'!$C$9+(40-1)*7+6),'3. Отсуства'!$D$5:$D$200,"&gt;="&amp;('1. Поставки'!$C$9+(40-1)*7)))</f>
        <v/>
      </c>
      <c r="AP15" s="106">
        <f>IF($A15="","",COUNTIFS('3. Отсуства'!$A$5:$A$200,$A15,'3. Отсуства'!$F$5:$F$200,"Одобрено",'3. Отсуства'!$C$5:$C$200,"&lt;="&amp;('1. Поставки'!$C$9+(41-1)*7+6),'3. Отсуства'!$D$5:$D$200,"&gt;="&amp;('1. Поставки'!$C$9+(41-1)*7)))</f>
        <v/>
      </c>
      <c r="AQ15" s="106">
        <f>IF($A15="","",COUNTIFS('3. Отсуства'!$A$5:$A$200,$A15,'3. Отсуства'!$F$5:$F$200,"Одобрено",'3. Отсуства'!$C$5:$C$200,"&lt;="&amp;('1. Поставки'!$C$9+(42-1)*7+6),'3. Отсуства'!$D$5:$D$200,"&gt;="&amp;('1. Поставки'!$C$9+(42-1)*7)))</f>
        <v/>
      </c>
      <c r="AR15" s="106">
        <f>IF($A15="","",COUNTIFS('3. Отсуства'!$A$5:$A$200,$A15,'3. Отсуства'!$F$5:$F$200,"Одобрено",'3. Отсуства'!$C$5:$C$200,"&lt;="&amp;('1. Поставки'!$C$9+(43-1)*7+6),'3. Отсуства'!$D$5:$D$200,"&gt;="&amp;('1. Поставки'!$C$9+(43-1)*7)))</f>
        <v/>
      </c>
      <c r="AS15" s="106">
        <f>IF($A15="","",COUNTIFS('3. Отсуства'!$A$5:$A$200,$A15,'3. Отсуства'!$F$5:$F$200,"Одобрено",'3. Отсуства'!$C$5:$C$200,"&lt;="&amp;('1. Поставки'!$C$9+(44-1)*7+6),'3. Отсуства'!$D$5:$D$200,"&gt;="&amp;('1. Поставки'!$C$9+(44-1)*7)))</f>
        <v/>
      </c>
      <c r="AT15" s="106">
        <f>IF($A15="","",COUNTIFS('3. Отсуства'!$A$5:$A$200,$A15,'3. Отсуства'!$F$5:$F$200,"Одобрено",'3. Отсуства'!$C$5:$C$200,"&lt;="&amp;('1. Поставки'!$C$9+(45-1)*7+6),'3. Отсуства'!$D$5:$D$200,"&gt;="&amp;('1. Поставки'!$C$9+(45-1)*7)))</f>
        <v/>
      </c>
      <c r="AU15" s="106">
        <f>IF($A15="","",COUNTIFS('3. Отсуства'!$A$5:$A$200,$A15,'3. Отсуства'!$F$5:$F$200,"Одобрено",'3. Отсуства'!$C$5:$C$200,"&lt;="&amp;('1. Поставки'!$C$9+(46-1)*7+6),'3. Отсуства'!$D$5:$D$200,"&gt;="&amp;('1. Поставки'!$C$9+(46-1)*7)))</f>
        <v/>
      </c>
      <c r="AV15" s="106">
        <f>IF($A15="","",COUNTIFS('3. Отсуства'!$A$5:$A$200,$A15,'3. Отсуства'!$F$5:$F$200,"Одобрено",'3. Отсуства'!$C$5:$C$200,"&lt;="&amp;('1. Поставки'!$C$9+(47-1)*7+6),'3. Отсуства'!$D$5:$D$200,"&gt;="&amp;('1. Поставки'!$C$9+(47-1)*7)))</f>
        <v/>
      </c>
      <c r="AW15" s="106">
        <f>IF($A15="","",COUNTIFS('3. Отсуства'!$A$5:$A$200,$A15,'3. Отсуства'!$F$5:$F$200,"Одобрено",'3. Отсуства'!$C$5:$C$200,"&lt;="&amp;('1. Поставки'!$C$9+(48-1)*7+6),'3. Отсуства'!$D$5:$D$200,"&gt;="&amp;('1. Поставки'!$C$9+(48-1)*7)))</f>
        <v/>
      </c>
      <c r="AX15" s="106">
        <f>IF($A15="","",COUNTIFS('3. Отсуства'!$A$5:$A$200,$A15,'3. Отсуства'!$F$5:$F$200,"Одобрено",'3. Отсуства'!$C$5:$C$200,"&lt;="&amp;('1. Поставки'!$C$9+(49-1)*7+6),'3. Отсуства'!$D$5:$D$200,"&gt;="&amp;('1. Поставки'!$C$9+(49-1)*7)))</f>
        <v/>
      </c>
      <c r="AY15" s="106">
        <f>IF($A15="","",COUNTIFS('3. Отсуства'!$A$5:$A$200,$A15,'3. Отсуства'!$F$5:$F$200,"Одобрено",'3. Отсуства'!$C$5:$C$200,"&lt;="&amp;('1. Поставки'!$C$9+(50-1)*7+6),'3. Отсуства'!$D$5:$D$200,"&gt;="&amp;('1. Поставки'!$C$9+(50-1)*7)))</f>
        <v/>
      </c>
      <c r="AZ15" s="106">
        <f>IF($A15="","",COUNTIFS('3. Отсуства'!$A$5:$A$200,$A15,'3. Отсуства'!$F$5:$F$200,"Одобрено",'3. Отсуства'!$C$5:$C$200,"&lt;="&amp;('1. Поставки'!$C$9+(51-1)*7+6),'3. Отсуства'!$D$5:$D$200,"&gt;="&amp;('1. Поставки'!$C$9+(51-1)*7)))</f>
        <v/>
      </c>
      <c r="BA15" s="106">
        <f>IF($A15="","",COUNTIFS('3. Отсуства'!$A$5:$A$200,$A15,'3. Отсуства'!$F$5:$F$200,"Одобрено",'3. Отсуства'!$C$5:$C$200,"&lt;="&amp;('1. Поставки'!$C$9+(52-1)*7+6),'3. Отсуства'!$D$5:$D$200,"&gt;="&amp;('1. Поставки'!$C$9+(52-1)*7)))</f>
        <v/>
      </c>
    </row>
    <row r="16" ht="18" customHeight="1" s="55">
      <c r="A16" s="105">
        <f>IF('2. Вработени'!A16="","",'2. Вработени'!A16)</f>
        <v/>
      </c>
      <c r="B16" s="106">
        <f>IF($A16="","",COUNTIFS('3. Отсуства'!$A$5:$A$200,$A16,'3. Отсуства'!$F$5:$F$200,"Одобрено",'3. Отсуства'!$C$5:$C$200,"&lt;="&amp;('1. Поставки'!$C$9+(1-1)*7+6),'3. Отсуства'!$D$5:$D$200,"&gt;="&amp;('1. Поставки'!$C$9+(1-1)*7)))</f>
        <v/>
      </c>
      <c r="C16" s="106">
        <f>IF($A16="","",COUNTIFS('3. Отсуства'!$A$5:$A$200,$A16,'3. Отсуства'!$F$5:$F$200,"Одобрено",'3. Отсуства'!$C$5:$C$200,"&lt;="&amp;('1. Поставки'!$C$9+(2-1)*7+6),'3. Отсуства'!$D$5:$D$200,"&gt;="&amp;('1. Поставки'!$C$9+(2-1)*7)))</f>
        <v/>
      </c>
      <c r="D16" s="106">
        <f>IF($A16="","",COUNTIFS('3. Отсуства'!$A$5:$A$200,$A16,'3. Отсуства'!$F$5:$F$200,"Одобрено",'3. Отсуства'!$C$5:$C$200,"&lt;="&amp;('1. Поставки'!$C$9+(3-1)*7+6),'3. Отсуства'!$D$5:$D$200,"&gt;="&amp;('1. Поставки'!$C$9+(3-1)*7)))</f>
        <v/>
      </c>
      <c r="E16" s="106">
        <f>IF($A16="","",COUNTIFS('3. Отсуства'!$A$5:$A$200,$A16,'3. Отсуства'!$F$5:$F$200,"Одобрено",'3. Отсуства'!$C$5:$C$200,"&lt;="&amp;('1. Поставки'!$C$9+(4-1)*7+6),'3. Отсуства'!$D$5:$D$200,"&gt;="&amp;('1. Поставки'!$C$9+(4-1)*7)))</f>
        <v/>
      </c>
      <c r="F16" s="106">
        <f>IF($A16="","",COUNTIFS('3. Отсуства'!$A$5:$A$200,$A16,'3. Отсуства'!$F$5:$F$200,"Одобрено",'3. Отсуства'!$C$5:$C$200,"&lt;="&amp;('1. Поставки'!$C$9+(5-1)*7+6),'3. Отсуства'!$D$5:$D$200,"&gt;="&amp;('1. Поставки'!$C$9+(5-1)*7)))</f>
        <v/>
      </c>
      <c r="G16" s="106">
        <f>IF($A16="","",COUNTIFS('3. Отсуства'!$A$5:$A$200,$A16,'3. Отсуства'!$F$5:$F$200,"Одобрено",'3. Отсуства'!$C$5:$C$200,"&lt;="&amp;('1. Поставки'!$C$9+(6-1)*7+6),'3. Отсуства'!$D$5:$D$200,"&gt;="&amp;('1. Поставки'!$C$9+(6-1)*7)))</f>
        <v/>
      </c>
      <c r="H16" s="106">
        <f>IF($A16="","",COUNTIFS('3. Отсуства'!$A$5:$A$200,$A16,'3. Отсуства'!$F$5:$F$200,"Одобрено",'3. Отсуства'!$C$5:$C$200,"&lt;="&amp;('1. Поставки'!$C$9+(7-1)*7+6),'3. Отсуства'!$D$5:$D$200,"&gt;="&amp;('1. Поставки'!$C$9+(7-1)*7)))</f>
        <v/>
      </c>
      <c r="I16" s="106">
        <f>IF($A16="","",COUNTIFS('3. Отсуства'!$A$5:$A$200,$A16,'3. Отсуства'!$F$5:$F$200,"Одобрено",'3. Отсуства'!$C$5:$C$200,"&lt;="&amp;('1. Поставки'!$C$9+(8-1)*7+6),'3. Отсуства'!$D$5:$D$200,"&gt;="&amp;('1. Поставки'!$C$9+(8-1)*7)))</f>
        <v/>
      </c>
      <c r="J16" s="106">
        <f>IF($A16="","",COUNTIFS('3. Отсуства'!$A$5:$A$200,$A16,'3. Отсуства'!$F$5:$F$200,"Одобрено",'3. Отсуства'!$C$5:$C$200,"&lt;="&amp;('1. Поставки'!$C$9+(9-1)*7+6),'3. Отсуства'!$D$5:$D$200,"&gt;="&amp;('1. Поставки'!$C$9+(9-1)*7)))</f>
        <v/>
      </c>
      <c r="K16" s="106">
        <f>IF($A16="","",COUNTIFS('3. Отсуства'!$A$5:$A$200,$A16,'3. Отсуства'!$F$5:$F$200,"Одобрено",'3. Отсуства'!$C$5:$C$200,"&lt;="&amp;('1. Поставки'!$C$9+(10-1)*7+6),'3. Отсуства'!$D$5:$D$200,"&gt;="&amp;('1. Поставки'!$C$9+(10-1)*7)))</f>
        <v/>
      </c>
      <c r="L16" s="106">
        <f>IF($A16="","",COUNTIFS('3. Отсуства'!$A$5:$A$200,$A16,'3. Отсуства'!$F$5:$F$200,"Одобрено",'3. Отсуства'!$C$5:$C$200,"&lt;="&amp;('1. Поставки'!$C$9+(11-1)*7+6),'3. Отсуства'!$D$5:$D$200,"&gt;="&amp;('1. Поставки'!$C$9+(11-1)*7)))</f>
        <v/>
      </c>
      <c r="M16" s="106">
        <f>IF($A16="","",COUNTIFS('3. Отсуства'!$A$5:$A$200,$A16,'3. Отсуства'!$F$5:$F$200,"Одобрено",'3. Отсуства'!$C$5:$C$200,"&lt;="&amp;('1. Поставки'!$C$9+(12-1)*7+6),'3. Отсуства'!$D$5:$D$200,"&gt;="&amp;('1. Поставки'!$C$9+(12-1)*7)))</f>
        <v/>
      </c>
      <c r="N16" s="106">
        <f>IF($A16="","",COUNTIFS('3. Отсуства'!$A$5:$A$200,$A16,'3. Отсуства'!$F$5:$F$200,"Одобрено",'3. Отсуства'!$C$5:$C$200,"&lt;="&amp;('1. Поставки'!$C$9+(13-1)*7+6),'3. Отсуства'!$D$5:$D$200,"&gt;="&amp;('1. Поставки'!$C$9+(13-1)*7)))</f>
        <v/>
      </c>
      <c r="O16" s="106">
        <f>IF($A16="","",COUNTIFS('3. Отсуства'!$A$5:$A$200,$A16,'3. Отсуства'!$F$5:$F$200,"Одобрено",'3. Отсуства'!$C$5:$C$200,"&lt;="&amp;('1. Поставки'!$C$9+(14-1)*7+6),'3. Отсуства'!$D$5:$D$200,"&gt;="&amp;('1. Поставки'!$C$9+(14-1)*7)))</f>
        <v/>
      </c>
      <c r="P16" s="106">
        <f>IF($A16="","",COUNTIFS('3. Отсуства'!$A$5:$A$200,$A16,'3. Отсуства'!$F$5:$F$200,"Одобрено",'3. Отсуства'!$C$5:$C$200,"&lt;="&amp;('1. Поставки'!$C$9+(15-1)*7+6),'3. Отсуства'!$D$5:$D$200,"&gt;="&amp;('1. Поставки'!$C$9+(15-1)*7)))</f>
        <v/>
      </c>
      <c r="Q16" s="106">
        <f>IF($A16="","",COUNTIFS('3. Отсуства'!$A$5:$A$200,$A16,'3. Отсуства'!$F$5:$F$200,"Одобрено",'3. Отсуства'!$C$5:$C$200,"&lt;="&amp;('1. Поставки'!$C$9+(16-1)*7+6),'3. Отсуства'!$D$5:$D$200,"&gt;="&amp;('1. Поставки'!$C$9+(16-1)*7)))</f>
        <v/>
      </c>
      <c r="R16" s="106">
        <f>IF($A16="","",COUNTIFS('3. Отсуства'!$A$5:$A$200,$A16,'3. Отсуства'!$F$5:$F$200,"Одобрено",'3. Отсуства'!$C$5:$C$200,"&lt;="&amp;('1. Поставки'!$C$9+(17-1)*7+6),'3. Отсуства'!$D$5:$D$200,"&gt;="&amp;('1. Поставки'!$C$9+(17-1)*7)))</f>
        <v/>
      </c>
      <c r="S16" s="106">
        <f>IF($A16="","",COUNTIFS('3. Отсуства'!$A$5:$A$200,$A16,'3. Отсуства'!$F$5:$F$200,"Одобрено",'3. Отсуства'!$C$5:$C$200,"&lt;="&amp;('1. Поставки'!$C$9+(18-1)*7+6),'3. Отсуства'!$D$5:$D$200,"&gt;="&amp;('1. Поставки'!$C$9+(18-1)*7)))</f>
        <v/>
      </c>
      <c r="T16" s="106">
        <f>IF($A16="","",COUNTIFS('3. Отсуства'!$A$5:$A$200,$A16,'3. Отсуства'!$F$5:$F$200,"Одобрено",'3. Отсуства'!$C$5:$C$200,"&lt;="&amp;('1. Поставки'!$C$9+(19-1)*7+6),'3. Отсуства'!$D$5:$D$200,"&gt;="&amp;('1. Поставки'!$C$9+(19-1)*7)))</f>
        <v/>
      </c>
      <c r="U16" s="106">
        <f>IF($A16="","",COUNTIFS('3. Отсуства'!$A$5:$A$200,$A16,'3. Отсуства'!$F$5:$F$200,"Одобрено",'3. Отсуства'!$C$5:$C$200,"&lt;="&amp;('1. Поставки'!$C$9+(20-1)*7+6),'3. Отсуства'!$D$5:$D$200,"&gt;="&amp;('1. Поставки'!$C$9+(20-1)*7)))</f>
        <v/>
      </c>
      <c r="V16" s="106">
        <f>IF($A16="","",COUNTIFS('3. Отсуства'!$A$5:$A$200,$A16,'3. Отсуства'!$F$5:$F$200,"Одобрено",'3. Отсуства'!$C$5:$C$200,"&lt;="&amp;('1. Поставки'!$C$9+(21-1)*7+6),'3. Отсуства'!$D$5:$D$200,"&gt;="&amp;('1. Поставки'!$C$9+(21-1)*7)))</f>
        <v/>
      </c>
      <c r="W16" s="106">
        <f>IF($A16="","",COUNTIFS('3. Отсуства'!$A$5:$A$200,$A16,'3. Отсуства'!$F$5:$F$200,"Одобрено",'3. Отсуства'!$C$5:$C$200,"&lt;="&amp;('1. Поставки'!$C$9+(22-1)*7+6),'3. Отсуства'!$D$5:$D$200,"&gt;="&amp;('1. Поставки'!$C$9+(22-1)*7)))</f>
        <v/>
      </c>
      <c r="X16" s="106">
        <f>IF($A16="","",COUNTIFS('3. Отсуства'!$A$5:$A$200,$A16,'3. Отсуства'!$F$5:$F$200,"Одобрено",'3. Отсуства'!$C$5:$C$200,"&lt;="&amp;('1. Поставки'!$C$9+(23-1)*7+6),'3. Отсуства'!$D$5:$D$200,"&gt;="&amp;('1. Поставки'!$C$9+(23-1)*7)))</f>
        <v/>
      </c>
      <c r="Y16" s="106">
        <f>IF($A16="","",COUNTIFS('3. Отсуства'!$A$5:$A$200,$A16,'3. Отсуства'!$F$5:$F$200,"Одобрено",'3. Отсуства'!$C$5:$C$200,"&lt;="&amp;('1. Поставки'!$C$9+(24-1)*7+6),'3. Отсуства'!$D$5:$D$200,"&gt;="&amp;('1. Поставки'!$C$9+(24-1)*7)))</f>
        <v/>
      </c>
      <c r="Z16" s="106">
        <f>IF($A16="","",COUNTIFS('3. Отсуства'!$A$5:$A$200,$A16,'3. Отсуства'!$F$5:$F$200,"Одобрено",'3. Отсуства'!$C$5:$C$200,"&lt;="&amp;('1. Поставки'!$C$9+(25-1)*7+6),'3. Отсуства'!$D$5:$D$200,"&gt;="&amp;('1. Поставки'!$C$9+(25-1)*7)))</f>
        <v/>
      </c>
      <c r="AA16" s="106">
        <f>IF($A16="","",COUNTIFS('3. Отсуства'!$A$5:$A$200,$A16,'3. Отсуства'!$F$5:$F$200,"Одобрено",'3. Отсуства'!$C$5:$C$200,"&lt;="&amp;('1. Поставки'!$C$9+(26-1)*7+6),'3. Отсуства'!$D$5:$D$200,"&gt;="&amp;('1. Поставки'!$C$9+(26-1)*7)))</f>
        <v/>
      </c>
      <c r="AB16" s="106">
        <f>IF($A16="","",COUNTIFS('3. Отсуства'!$A$5:$A$200,$A16,'3. Отсуства'!$F$5:$F$200,"Одобрено",'3. Отсуства'!$C$5:$C$200,"&lt;="&amp;('1. Поставки'!$C$9+(27-1)*7+6),'3. Отсуства'!$D$5:$D$200,"&gt;="&amp;('1. Поставки'!$C$9+(27-1)*7)))</f>
        <v/>
      </c>
      <c r="AC16" s="106">
        <f>IF($A16="","",COUNTIFS('3. Отсуства'!$A$5:$A$200,$A16,'3. Отсуства'!$F$5:$F$200,"Одобрено",'3. Отсуства'!$C$5:$C$200,"&lt;="&amp;('1. Поставки'!$C$9+(28-1)*7+6),'3. Отсуства'!$D$5:$D$200,"&gt;="&amp;('1. Поставки'!$C$9+(28-1)*7)))</f>
        <v/>
      </c>
      <c r="AD16" s="106">
        <f>IF($A16="","",COUNTIFS('3. Отсуства'!$A$5:$A$200,$A16,'3. Отсуства'!$F$5:$F$200,"Одобрено",'3. Отсуства'!$C$5:$C$200,"&lt;="&amp;('1. Поставки'!$C$9+(29-1)*7+6),'3. Отсуства'!$D$5:$D$200,"&gt;="&amp;('1. Поставки'!$C$9+(29-1)*7)))</f>
        <v/>
      </c>
      <c r="AE16" s="106">
        <f>IF($A16="","",COUNTIFS('3. Отсуства'!$A$5:$A$200,$A16,'3. Отсуства'!$F$5:$F$200,"Одобрено",'3. Отсуства'!$C$5:$C$200,"&lt;="&amp;('1. Поставки'!$C$9+(30-1)*7+6),'3. Отсуства'!$D$5:$D$200,"&gt;="&amp;('1. Поставки'!$C$9+(30-1)*7)))</f>
        <v/>
      </c>
      <c r="AF16" s="106">
        <f>IF($A16="","",COUNTIFS('3. Отсуства'!$A$5:$A$200,$A16,'3. Отсуства'!$F$5:$F$200,"Одобрено",'3. Отсуства'!$C$5:$C$200,"&lt;="&amp;('1. Поставки'!$C$9+(31-1)*7+6),'3. Отсуства'!$D$5:$D$200,"&gt;="&amp;('1. Поставки'!$C$9+(31-1)*7)))</f>
        <v/>
      </c>
      <c r="AG16" s="106">
        <f>IF($A16="","",COUNTIFS('3. Отсуства'!$A$5:$A$200,$A16,'3. Отсуства'!$F$5:$F$200,"Одобрено",'3. Отсуства'!$C$5:$C$200,"&lt;="&amp;('1. Поставки'!$C$9+(32-1)*7+6),'3. Отсуства'!$D$5:$D$200,"&gt;="&amp;('1. Поставки'!$C$9+(32-1)*7)))</f>
        <v/>
      </c>
      <c r="AH16" s="106">
        <f>IF($A16="","",COUNTIFS('3. Отсуства'!$A$5:$A$200,$A16,'3. Отсуства'!$F$5:$F$200,"Одобрено",'3. Отсуства'!$C$5:$C$200,"&lt;="&amp;('1. Поставки'!$C$9+(33-1)*7+6),'3. Отсуства'!$D$5:$D$200,"&gt;="&amp;('1. Поставки'!$C$9+(33-1)*7)))</f>
        <v/>
      </c>
      <c r="AI16" s="106">
        <f>IF($A16="","",COUNTIFS('3. Отсуства'!$A$5:$A$200,$A16,'3. Отсуства'!$F$5:$F$200,"Одобрено",'3. Отсуства'!$C$5:$C$200,"&lt;="&amp;('1. Поставки'!$C$9+(34-1)*7+6),'3. Отсуства'!$D$5:$D$200,"&gt;="&amp;('1. Поставки'!$C$9+(34-1)*7)))</f>
        <v/>
      </c>
      <c r="AJ16" s="106">
        <f>IF($A16="","",COUNTIFS('3. Отсуства'!$A$5:$A$200,$A16,'3. Отсуства'!$F$5:$F$200,"Одобрено",'3. Отсуства'!$C$5:$C$200,"&lt;="&amp;('1. Поставки'!$C$9+(35-1)*7+6),'3. Отсуства'!$D$5:$D$200,"&gt;="&amp;('1. Поставки'!$C$9+(35-1)*7)))</f>
        <v/>
      </c>
      <c r="AK16" s="106">
        <f>IF($A16="","",COUNTIFS('3. Отсуства'!$A$5:$A$200,$A16,'3. Отсуства'!$F$5:$F$200,"Одобрено",'3. Отсуства'!$C$5:$C$200,"&lt;="&amp;('1. Поставки'!$C$9+(36-1)*7+6),'3. Отсуства'!$D$5:$D$200,"&gt;="&amp;('1. Поставки'!$C$9+(36-1)*7)))</f>
        <v/>
      </c>
      <c r="AL16" s="106">
        <f>IF($A16="","",COUNTIFS('3. Отсуства'!$A$5:$A$200,$A16,'3. Отсуства'!$F$5:$F$200,"Одобрено",'3. Отсуства'!$C$5:$C$200,"&lt;="&amp;('1. Поставки'!$C$9+(37-1)*7+6),'3. Отсуства'!$D$5:$D$200,"&gt;="&amp;('1. Поставки'!$C$9+(37-1)*7)))</f>
        <v/>
      </c>
      <c r="AM16" s="106">
        <f>IF($A16="","",COUNTIFS('3. Отсуства'!$A$5:$A$200,$A16,'3. Отсуства'!$F$5:$F$200,"Одобрено",'3. Отсуства'!$C$5:$C$200,"&lt;="&amp;('1. Поставки'!$C$9+(38-1)*7+6),'3. Отсуства'!$D$5:$D$200,"&gt;="&amp;('1. Поставки'!$C$9+(38-1)*7)))</f>
        <v/>
      </c>
      <c r="AN16" s="106">
        <f>IF($A16="","",COUNTIFS('3. Отсуства'!$A$5:$A$200,$A16,'3. Отсуства'!$F$5:$F$200,"Одобрено",'3. Отсуства'!$C$5:$C$200,"&lt;="&amp;('1. Поставки'!$C$9+(39-1)*7+6),'3. Отсуства'!$D$5:$D$200,"&gt;="&amp;('1. Поставки'!$C$9+(39-1)*7)))</f>
        <v/>
      </c>
      <c r="AO16" s="106">
        <f>IF($A16="","",COUNTIFS('3. Отсуства'!$A$5:$A$200,$A16,'3. Отсуства'!$F$5:$F$200,"Одобрено",'3. Отсуства'!$C$5:$C$200,"&lt;="&amp;('1. Поставки'!$C$9+(40-1)*7+6),'3. Отсуства'!$D$5:$D$200,"&gt;="&amp;('1. Поставки'!$C$9+(40-1)*7)))</f>
        <v/>
      </c>
      <c r="AP16" s="106">
        <f>IF($A16="","",COUNTIFS('3. Отсуства'!$A$5:$A$200,$A16,'3. Отсуства'!$F$5:$F$200,"Одобрено",'3. Отсуства'!$C$5:$C$200,"&lt;="&amp;('1. Поставки'!$C$9+(41-1)*7+6),'3. Отсуства'!$D$5:$D$200,"&gt;="&amp;('1. Поставки'!$C$9+(41-1)*7)))</f>
        <v/>
      </c>
      <c r="AQ16" s="106">
        <f>IF($A16="","",COUNTIFS('3. Отсуства'!$A$5:$A$200,$A16,'3. Отсуства'!$F$5:$F$200,"Одобрено",'3. Отсуства'!$C$5:$C$200,"&lt;="&amp;('1. Поставки'!$C$9+(42-1)*7+6),'3. Отсуства'!$D$5:$D$200,"&gt;="&amp;('1. Поставки'!$C$9+(42-1)*7)))</f>
        <v/>
      </c>
      <c r="AR16" s="106">
        <f>IF($A16="","",COUNTIFS('3. Отсуства'!$A$5:$A$200,$A16,'3. Отсуства'!$F$5:$F$200,"Одобрено",'3. Отсуства'!$C$5:$C$200,"&lt;="&amp;('1. Поставки'!$C$9+(43-1)*7+6),'3. Отсуства'!$D$5:$D$200,"&gt;="&amp;('1. Поставки'!$C$9+(43-1)*7)))</f>
        <v/>
      </c>
      <c r="AS16" s="106">
        <f>IF($A16="","",COUNTIFS('3. Отсуства'!$A$5:$A$200,$A16,'3. Отсуства'!$F$5:$F$200,"Одобрено",'3. Отсуства'!$C$5:$C$200,"&lt;="&amp;('1. Поставки'!$C$9+(44-1)*7+6),'3. Отсуства'!$D$5:$D$200,"&gt;="&amp;('1. Поставки'!$C$9+(44-1)*7)))</f>
        <v/>
      </c>
      <c r="AT16" s="106">
        <f>IF($A16="","",COUNTIFS('3. Отсуства'!$A$5:$A$200,$A16,'3. Отсуства'!$F$5:$F$200,"Одобрено",'3. Отсуства'!$C$5:$C$200,"&lt;="&amp;('1. Поставки'!$C$9+(45-1)*7+6),'3. Отсуства'!$D$5:$D$200,"&gt;="&amp;('1. Поставки'!$C$9+(45-1)*7)))</f>
        <v/>
      </c>
      <c r="AU16" s="106">
        <f>IF($A16="","",COUNTIFS('3. Отсуства'!$A$5:$A$200,$A16,'3. Отсуства'!$F$5:$F$200,"Одобрено",'3. Отсуства'!$C$5:$C$200,"&lt;="&amp;('1. Поставки'!$C$9+(46-1)*7+6),'3. Отсуства'!$D$5:$D$200,"&gt;="&amp;('1. Поставки'!$C$9+(46-1)*7)))</f>
        <v/>
      </c>
      <c r="AV16" s="106">
        <f>IF($A16="","",COUNTIFS('3. Отсуства'!$A$5:$A$200,$A16,'3. Отсуства'!$F$5:$F$200,"Одобрено",'3. Отсуства'!$C$5:$C$200,"&lt;="&amp;('1. Поставки'!$C$9+(47-1)*7+6),'3. Отсуства'!$D$5:$D$200,"&gt;="&amp;('1. Поставки'!$C$9+(47-1)*7)))</f>
        <v/>
      </c>
      <c r="AW16" s="106">
        <f>IF($A16="","",COUNTIFS('3. Отсуства'!$A$5:$A$200,$A16,'3. Отсуства'!$F$5:$F$200,"Одобрено",'3. Отсуства'!$C$5:$C$200,"&lt;="&amp;('1. Поставки'!$C$9+(48-1)*7+6),'3. Отсуства'!$D$5:$D$200,"&gt;="&amp;('1. Поставки'!$C$9+(48-1)*7)))</f>
        <v/>
      </c>
      <c r="AX16" s="106">
        <f>IF($A16="","",COUNTIFS('3. Отсуства'!$A$5:$A$200,$A16,'3. Отсуства'!$F$5:$F$200,"Одобрено",'3. Отсуства'!$C$5:$C$200,"&lt;="&amp;('1. Поставки'!$C$9+(49-1)*7+6),'3. Отсуства'!$D$5:$D$200,"&gt;="&amp;('1. Поставки'!$C$9+(49-1)*7)))</f>
        <v/>
      </c>
      <c r="AY16" s="106">
        <f>IF($A16="","",COUNTIFS('3. Отсуства'!$A$5:$A$200,$A16,'3. Отсуства'!$F$5:$F$200,"Одобрено",'3. Отсуства'!$C$5:$C$200,"&lt;="&amp;('1. Поставки'!$C$9+(50-1)*7+6),'3. Отсуства'!$D$5:$D$200,"&gt;="&amp;('1. Поставки'!$C$9+(50-1)*7)))</f>
        <v/>
      </c>
      <c r="AZ16" s="106">
        <f>IF($A16="","",COUNTIFS('3. Отсуства'!$A$5:$A$200,$A16,'3. Отсуства'!$F$5:$F$200,"Одобрено",'3. Отсуства'!$C$5:$C$200,"&lt;="&amp;('1. Поставки'!$C$9+(51-1)*7+6),'3. Отсуства'!$D$5:$D$200,"&gt;="&amp;('1. Поставки'!$C$9+(51-1)*7)))</f>
        <v/>
      </c>
      <c r="BA16" s="106">
        <f>IF($A16="","",COUNTIFS('3. Отсуства'!$A$5:$A$200,$A16,'3. Отсуства'!$F$5:$F$200,"Одобрено",'3. Отсуства'!$C$5:$C$200,"&lt;="&amp;('1. Поставки'!$C$9+(52-1)*7+6),'3. Отсуства'!$D$5:$D$200,"&gt;="&amp;('1. Поставки'!$C$9+(52-1)*7)))</f>
        <v/>
      </c>
    </row>
    <row r="17" ht="18" customHeight="1" s="55">
      <c r="A17" s="105">
        <f>IF('2. Вработени'!A17="","",'2. Вработени'!A17)</f>
        <v/>
      </c>
      <c r="B17" s="106">
        <f>IF($A17="","",COUNTIFS('3. Отсуства'!$A$5:$A$200,$A17,'3. Отсуства'!$F$5:$F$200,"Одобрено",'3. Отсуства'!$C$5:$C$200,"&lt;="&amp;('1. Поставки'!$C$9+(1-1)*7+6),'3. Отсуства'!$D$5:$D$200,"&gt;="&amp;('1. Поставки'!$C$9+(1-1)*7)))</f>
        <v/>
      </c>
      <c r="C17" s="106">
        <f>IF($A17="","",COUNTIFS('3. Отсуства'!$A$5:$A$200,$A17,'3. Отсуства'!$F$5:$F$200,"Одобрено",'3. Отсуства'!$C$5:$C$200,"&lt;="&amp;('1. Поставки'!$C$9+(2-1)*7+6),'3. Отсуства'!$D$5:$D$200,"&gt;="&amp;('1. Поставки'!$C$9+(2-1)*7)))</f>
        <v/>
      </c>
      <c r="D17" s="106">
        <f>IF($A17="","",COUNTIFS('3. Отсуства'!$A$5:$A$200,$A17,'3. Отсуства'!$F$5:$F$200,"Одобрено",'3. Отсуства'!$C$5:$C$200,"&lt;="&amp;('1. Поставки'!$C$9+(3-1)*7+6),'3. Отсуства'!$D$5:$D$200,"&gt;="&amp;('1. Поставки'!$C$9+(3-1)*7)))</f>
        <v/>
      </c>
      <c r="E17" s="106">
        <f>IF($A17="","",COUNTIFS('3. Отсуства'!$A$5:$A$200,$A17,'3. Отсуства'!$F$5:$F$200,"Одобрено",'3. Отсуства'!$C$5:$C$200,"&lt;="&amp;('1. Поставки'!$C$9+(4-1)*7+6),'3. Отсуства'!$D$5:$D$200,"&gt;="&amp;('1. Поставки'!$C$9+(4-1)*7)))</f>
        <v/>
      </c>
      <c r="F17" s="106">
        <f>IF($A17="","",COUNTIFS('3. Отсуства'!$A$5:$A$200,$A17,'3. Отсуства'!$F$5:$F$200,"Одобрено",'3. Отсуства'!$C$5:$C$200,"&lt;="&amp;('1. Поставки'!$C$9+(5-1)*7+6),'3. Отсуства'!$D$5:$D$200,"&gt;="&amp;('1. Поставки'!$C$9+(5-1)*7)))</f>
        <v/>
      </c>
      <c r="G17" s="106">
        <f>IF($A17="","",COUNTIFS('3. Отсуства'!$A$5:$A$200,$A17,'3. Отсуства'!$F$5:$F$200,"Одобрено",'3. Отсуства'!$C$5:$C$200,"&lt;="&amp;('1. Поставки'!$C$9+(6-1)*7+6),'3. Отсуства'!$D$5:$D$200,"&gt;="&amp;('1. Поставки'!$C$9+(6-1)*7)))</f>
        <v/>
      </c>
      <c r="H17" s="106">
        <f>IF($A17="","",COUNTIFS('3. Отсуства'!$A$5:$A$200,$A17,'3. Отсуства'!$F$5:$F$200,"Одобрено",'3. Отсуства'!$C$5:$C$200,"&lt;="&amp;('1. Поставки'!$C$9+(7-1)*7+6),'3. Отсуства'!$D$5:$D$200,"&gt;="&amp;('1. Поставки'!$C$9+(7-1)*7)))</f>
        <v/>
      </c>
      <c r="I17" s="106">
        <f>IF($A17="","",COUNTIFS('3. Отсуства'!$A$5:$A$200,$A17,'3. Отсуства'!$F$5:$F$200,"Одобрено",'3. Отсуства'!$C$5:$C$200,"&lt;="&amp;('1. Поставки'!$C$9+(8-1)*7+6),'3. Отсуства'!$D$5:$D$200,"&gt;="&amp;('1. Поставки'!$C$9+(8-1)*7)))</f>
        <v/>
      </c>
      <c r="J17" s="106">
        <f>IF($A17="","",COUNTIFS('3. Отсуства'!$A$5:$A$200,$A17,'3. Отсуства'!$F$5:$F$200,"Одобрено",'3. Отсуства'!$C$5:$C$200,"&lt;="&amp;('1. Поставки'!$C$9+(9-1)*7+6),'3. Отсуства'!$D$5:$D$200,"&gt;="&amp;('1. Поставки'!$C$9+(9-1)*7)))</f>
        <v/>
      </c>
      <c r="K17" s="106">
        <f>IF($A17="","",COUNTIFS('3. Отсуства'!$A$5:$A$200,$A17,'3. Отсуства'!$F$5:$F$200,"Одобрено",'3. Отсуства'!$C$5:$C$200,"&lt;="&amp;('1. Поставки'!$C$9+(10-1)*7+6),'3. Отсуства'!$D$5:$D$200,"&gt;="&amp;('1. Поставки'!$C$9+(10-1)*7)))</f>
        <v/>
      </c>
      <c r="L17" s="106">
        <f>IF($A17="","",COUNTIFS('3. Отсуства'!$A$5:$A$200,$A17,'3. Отсуства'!$F$5:$F$200,"Одобрено",'3. Отсуства'!$C$5:$C$200,"&lt;="&amp;('1. Поставки'!$C$9+(11-1)*7+6),'3. Отсуства'!$D$5:$D$200,"&gt;="&amp;('1. Поставки'!$C$9+(11-1)*7)))</f>
        <v/>
      </c>
      <c r="M17" s="106">
        <f>IF($A17="","",COUNTIFS('3. Отсуства'!$A$5:$A$200,$A17,'3. Отсуства'!$F$5:$F$200,"Одобрено",'3. Отсуства'!$C$5:$C$200,"&lt;="&amp;('1. Поставки'!$C$9+(12-1)*7+6),'3. Отсуства'!$D$5:$D$200,"&gt;="&amp;('1. Поставки'!$C$9+(12-1)*7)))</f>
        <v/>
      </c>
      <c r="N17" s="106">
        <f>IF($A17="","",COUNTIFS('3. Отсуства'!$A$5:$A$200,$A17,'3. Отсуства'!$F$5:$F$200,"Одобрено",'3. Отсуства'!$C$5:$C$200,"&lt;="&amp;('1. Поставки'!$C$9+(13-1)*7+6),'3. Отсуства'!$D$5:$D$200,"&gt;="&amp;('1. Поставки'!$C$9+(13-1)*7)))</f>
        <v/>
      </c>
      <c r="O17" s="106">
        <f>IF($A17="","",COUNTIFS('3. Отсуства'!$A$5:$A$200,$A17,'3. Отсуства'!$F$5:$F$200,"Одобрено",'3. Отсуства'!$C$5:$C$200,"&lt;="&amp;('1. Поставки'!$C$9+(14-1)*7+6),'3. Отсуства'!$D$5:$D$200,"&gt;="&amp;('1. Поставки'!$C$9+(14-1)*7)))</f>
        <v/>
      </c>
      <c r="P17" s="106">
        <f>IF($A17="","",COUNTIFS('3. Отсуства'!$A$5:$A$200,$A17,'3. Отсуства'!$F$5:$F$200,"Одобрено",'3. Отсуства'!$C$5:$C$200,"&lt;="&amp;('1. Поставки'!$C$9+(15-1)*7+6),'3. Отсуства'!$D$5:$D$200,"&gt;="&amp;('1. Поставки'!$C$9+(15-1)*7)))</f>
        <v/>
      </c>
      <c r="Q17" s="106">
        <f>IF($A17="","",COUNTIFS('3. Отсуства'!$A$5:$A$200,$A17,'3. Отсуства'!$F$5:$F$200,"Одобрено",'3. Отсуства'!$C$5:$C$200,"&lt;="&amp;('1. Поставки'!$C$9+(16-1)*7+6),'3. Отсуства'!$D$5:$D$200,"&gt;="&amp;('1. Поставки'!$C$9+(16-1)*7)))</f>
        <v/>
      </c>
      <c r="R17" s="106">
        <f>IF($A17="","",COUNTIFS('3. Отсуства'!$A$5:$A$200,$A17,'3. Отсуства'!$F$5:$F$200,"Одобрено",'3. Отсуства'!$C$5:$C$200,"&lt;="&amp;('1. Поставки'!$C$9+(17-1)*7+6),'3. Отсуства'!$D$5:$D$200,"&gt;="&amp;('1. Поставки'!$C$9+(17-1)*7)))</f>
        <v/>
      </c>
      <c r="S17" s="106">
        <f>IF($A17="","",COUNTIFS('3. Отсуства'!$A$5:$A$200,$A17,'3. Отсуства'!$F$5:$F$200,"Одобрено",'3. Отсуства'!$C$5:$C$200,"&lt;="&amp;('1. Поставки'!$C$9+(18-1)*7+6),'3. Отсуства'!$D$5:$D$200,"&gt;="&amp;('1. Поставки'!$C$9+(18-1)*7)))</f>
        <v/>
      </c>
      <c r="T17" s="106">
        <f>IF($A17="","",COUNTIFS('3. Отсуства'!$A$5:$A$200,$A17,'3. Отсуства'!$F$5:$F$200,"Одобрено",'3. Отсуства'!$C$5:$C$200,"&lt;="&amp;('1. Поставки'!$C$9+(19-1)*7+6),'3. Отсуства'!$D$5:$D$200,"&gt;="&amp;('1. Поставки'!$C$9+(19-1)*7)))</f>
        <v/>
      </c>
      <c r="U17" s="106">
        <f>IF($A17="","",COUNTIFS('3. Отсуства'!$A$5:$A$200,$A17,'3. Отсуства'!$F$5:$F$200,"Одобрено",'3. Отсуства'!$C$5:$C$200,"&lt;="&amp;('1. Поставки'!$C$9+(20-1)*7+6),'3. Отсуства'!$D$5:$D$200,"&gt;="&amp;('1. Поставки'!$C$9+(20-1)*7)))</f>
        <v/>
      </c>
      <c r="V17" s="106">
        <f>IF($A17="","",COUNTIFS('3. Отсуства'!$A$5:$A$200,$A17,'3. Отсуства'!$F$5:$F$200,"Одобрено",'3. Отсуства'!$C$5:$C$200,"&lt;="&amp;('1. Поставки'!$C$9+(21-1)*7+6),'3. Отсуства'!$D$5:$D$200,"&gt;="&amp;('1. Поставки'!$C$9+(21-1)*7)))</f>
        <v/>
      </c>
      <c r="W17" s="106">
        <f>IF($A17="","",COUNTIFS('3. Отсуства'!$A$5:$A$200,$A17,'3. Отсуства'!$F$5:$F$200,"Одобрено",'3. Отсуства'!$C$5:$C$200,"&lt;="&amp;('1. Поставки'!$C$9+(22-1)*7+6),'3. Отсуства'!$D$5:$D$200,"&gt;="&amp;('1. Поставки'!$C$9+(22-1)*7)))</f>
        <v/>
      </c>
      <c r="X17" s="106">
        <f>IF($A17="","",COUNTIFS('3. Отсуства'!$A$5:$A$200,$A17,'3. Отсуства'!$F$5:$F$200,"Одобрено",'3. Отсуства'!$C$5:$C$200,"&lt;="&amp;('1. Поставки'!$C$9+(23-1)*7+6),'3. Отсуства'!$D$5:$D$200,"&gt;="&amp;('1. Поставки'!$C$9+(23-1)*7)))</f>
        <v/>
      </c>
      <c r="Y17" s="106">
        <f>IF($A17="","",COUNTIFS('3. Отсуства'!$A$5:$A$200,$A17,'3. Отсуства'!$F$5:$F$200,"Одобрено",'3. Отсуства'!$C$5:$C$200,"&lt;="&amp;('1. Поставки'!$C$9+(24-1)*7+6),'3. Отсуства'!$D$5:$D$200,"&gt;="&amp;('1. Поставки'!$C$9+(24-1)*7)))</f>
        <v/>
      </c>
      <c r="Z17" s="106">
        <f>IF($A17="","",COUNTIFS('3. Отсуства'!$A$5:$A$200,$A17,'3. Отсуства'!$F$5:$F$200,"Одобрено",'3. Отсуства'!$C$5:$C$200,"&lt;="&amp;('1. Поставки'!$C$9+(25-1)*7+6),'3. Отсуства'!$D$5:$D$200,"&gt;="&amp;('1. Поставки'!$C$9+(25-1)*7)))</f>
        <v/>
      </c>
      <c r="AA17" s="106">
        <f>IF($A17="","",COUNTIFS('3. Отсуства'!$A$5:$A$200,$A17,'3. Отсуства'!$F$5:$F$200,"Одобрено",'3. Отсуства'!$C$5:$C$200,"&lt;="&amp;('1. Поставки'!$C$9+(26-1)*7+6),'3. Отсуства'!$D$5:$D$200,"&gt;="&amp;('1. Поставки'!$C$9+(26-1)*7)))</f>
        <v/>
      </c>
      <c r="AB17" s="106">
        <f>IF($A17="","",COUNTIFS('3. Отсуства'!$A$5:$A$200,$A17,'3. Отсуства'!$F$5:$F$200,"Одобрено",'3. Отсуства'!$C$5:$C$200,"&lt;="&amp;('1. Поставки'!$C$9+(27-1)*7+6),'3. Отсуства'!$D$5:$D$200,"&gt;="&amp;('1. Поставки'!$C$9+(27-1)*7)))</f>
        <v/>
      </c>
      <c r="AC17" s="106">
        <f>IF($A17="","",COUNTIFS('3. Отсуства'!$A$5:$A$200,$A17,'3. Отсуства'!$F$5:$F$200,"Одобрено",'3. Отсуства'!$C$5:$C$200,"&lt;="&amp;('1. Поставки'!$C$9+(28-1)*7+6),'3. Отсуства'!$D$5:$D$200,"&gt;="&amp;('1. Поставки'!$C$9+(28-1)*7)))</f>
        <v/>
      </c>
      <c r="AD17" s="106">
        <f>IF($A17="","",COUNTIFS('3. Отсуства'!$A$5:$A$200,$A17,'3. Отсуства'!$F$5:$F$200,"Одобрено",'3. Отсуства'!$C$5:$C$200,"&lt;="&amp;('1. Поставки'!$C$9+(29-1)*7+6),'3. Отсуства'!$D$5:$D$200,"&gt;="&amp;('1. Поставки'!$C$9+(29-1)*7)))</f>
        <v/>
      </c>
      <c r="AE17" s="106">
        <f>IF($A17="","",COUNTIFS('3. Отсуства'!$A$5:$A$200,$A17,'3. Отсуства'!$F$5:$F$200,"Одобрено",'3. Отсуства'!$C$5:$C$200,"&lt;="&amp;('1. Поставки'!$C$9+(30-1)*7+6),'3. Отсуства'!$D$5:$D$200,"&gt;="&amp;('1. Поставки'!$C$9+(30-1)*7)))</f>
        <v/>
      </c>
      <c r="AF17" s="106">
        <f>IF($A17="","",COUNTIFS('3. Отсуства'!$A$5:$A$200,$A17,'3. Отсуства'!$F$5:$F$200,"Одобрено",'3. Отсуства'!$C$5:$C$200,"&lt;="&amp;('1. Поставки'!$C$9+(31-1)*7+6),'3. Отсуства'!$D$5:$D$200,"&gt;="&amp;('1. Поставки'!$C$9+(31-1)*7)))</f>
        <v/>
      </c>
      <c r="AG17" s="106">
        <f>IF($A17="","",COUNTIFS('3. Отсуства'!$A$5:$A$200,$A17,'3. Отсуства'!$F$5:$F$200,"Одобрено",'3. Отсуства'!$C$5:$C$200,"&lt;="&amp;('1. Поставки'!$C$9+(32-1)*7+6),'3. Отсуства'!$D$5:$D$200,"&gt;="&amp;('1. Поставки'!$C$9+(32-1)*7)))</f>
        <v/>
      </c>
      <c r="AH17" s="106">
        <f>IF($A17="","",COUNTIFS('3. Отсуства'!$A$5:$A$200,$A17,'3. Отсуства'!$F$5:$F$200,"Одобрено",'3. Отсуства'!$C$5:$C$200,"&lt;="&amp;('1. Поставки'!$C$9+(33-1)*7+6),'3. Отсуства'!$D$5:$D$200,"&gt;="&amp;('1. Поставки'!$C$9+(33-1)*7)))</f>
        <v/>
      </c>
      <c r="AI17" s="106">
        <f>IF($A17="","",COUNTIFS('3. Отсуства'!$A$5:$A$200,$A17,'3. Отсуства'!$F$5:$F$200,"Одобрено",'3. Отсуства'!$C$5:$C$200,"&lt;="&amp;('1. Поставки'!$C$9+(34-1)*7+6),'3. Отсуства'!$D$5:$D$200,"&gt;="&amp;('1. Поставки'!$C$9+(34-1)*7)))</f>
        <v/>
      </c>
      <c r="AJ17" s="106">
        <f>IF($A17="","",COUNTIFS('3. Отсуства'!$A$5:$A$200,$A17,'3. Отсуства'!$F$5:$F$200,"Одобрено",'3. Отсуства'!$C$5:$C$200,"&lt;="&amp;('1. Поставки'!$C$9+(35-1)*7+6),'3. Отсуства'!$D$5:$D$200,"&gt;="&amp;('1. Поставки'!$C$9+(35-1)*7)))</f>
        <v/>
      </c>
      <c r="AK17" s="106">
        <f>IF($A17="","",COUNTIFS('3. Отсуства'!$A$5:$A$200,$A17,'3. Отсуства'!$F$5:$F$200,"Одобрено",'3. Отсуства'!$C$5:$C$200,"&lt;="&amp;('1. Поставки'!$C$9+(36-1)*7+6),'3. Отсуства'!$D$5:$D$200,"&gt;="&amp;('1. Поставки'!$C$9+(36-1)*7)))</f>
        <v/>
      </c>
      <c r="AL17" s="106">
        <f>IF($A17="","",COUNTIFS('3. Отсуства'!$A$5:$A$200,$A17,'3. Отсуства'!$F$5:$F$200,"Одобрено",'3. Отсуства'!$C$5:$C$200,"&lt;="&amp;('1. Поставки'!$C$9+(37-1)*7+6),'3. Отсуства'!$D$5:$D$200,"&gt;="&amp;('1. Поставки'!$C$9+(37-1)*7)))</f>
        <v/>
      </c>
      <c r="AM17" s="106">
        <f>IF($A17="","",COUNTIFS('3. Отсуства'!$A$5:$A$200,$A17,'3. Отсуства'!$F$5:$F$200,"Одобрено",'3. Отсуства'!$C$5:$C$200,"&lt;="&amp;('1. Поставки'!$C$9+(38-1)*7+6),'3. Отсуства'!$D$5:$D$200,"&gt;="&amp;('1. Поставки'!$C$9+(38-1)*7)))</f>
        <v/>
      </c>
      <c r="AN17" s="106">
        <f>IF($A17="","",COUNTIFS('3. Отсуства'!$A$5:$A$200,$A17,'3. Отсуства'!$F$5:$F$200,"Одобрено",'3. Отсуства'!$C$5:$C$200,"&lt;="&amp;('1. Поставки'!$C$9+(39-1)*7+6),'3. Отсуства'!$D$5:$D$200,"&gt;="&amp;('1. Поставки'!$C$9+(39-1)*7)))</f>
        <v/>
      </c>
      <c r="AO17" s="106">
        <f>IF($A17="","",COUNTIFS('3. Отсуства'!$A$5:$A$200,$A17,'3. Отсуства'!$F$5:$F$200,"Одобрено",'3. Отсуства'!$C$5:$C$200,"&lt;="&amp;('1. Поставки'!$C$9+(40-1)*7+6),'3. Отсуства'!$D$5:$D$200,"&gt;="&amp;('1. Поставки'!$C$9+(40-1)*7)))</f>
        <v/>
      </c>
      <c r="AP17" s="106">
        <f>IF($A17="","",COUNTIFS('3. Отсуства'!$A$5:$A$200,$A17,'3. Отсуства'!$F$5:$F$200,"Одобрено",'3. Отсуства'!$C$5:$C$200,"&lt;="&amp;('1. Поставки'!$C$9+(41-1)*7+6),'3. Отсуства'!$D$5:$D$200,"&gt;="&amp;('1. Поставки'!$C$9+(41-1)*7)))</f>
        <v/>
      </c>
      <c r="AQ17" s="106">
        <f>IF($A17="","",COUNTIFS('3. Отсуства'!$A$5:$A$200,$A17,'3. Отсуства'!$F$5:$F$200,"Одобрено",'3. Отсуства'!$C$5:$C$200,"&lt;="&amp;('1. Поставки'!$C$9+(42-1)*7+6),'3. Отсуства'!$D$5:$D$200,"&gt;="&amp;('1. Поставки'!$C$9+(42-1)*7)))</f>
        <v/>
      </c>
      <c r="AR17" s="106">
        <f>IF($A17="","",COUNTIFS('3. Отсуства'!$A$5:$A$200,$A17,'3. Отсуства'!$F$5:$F$200,"Одобрено",'3. Отсуства'!$C$5:$C$200,"&lt;="&amp;('1. Поставки'!$C$9+(43-1)*7+6),'3. Отсуства'!$D$5:$D$200,"&gt;="&amp;('1. Поставки'!$C$9+(43-1)*7)))</f>
        <v/>
      </c>
      <c r="AS17" s="106">
        <f>IF($A17="","",COUNTIFS('3. Отсуства'!$A$5:$A$200,$A17,'3. Отсуства'!$F$5:$F$200,"Одобрено",'3. Отсуства'!$C$5:$C$200,"&lt;="&amp;('1. Поставки'!$C$9+(44-1)*7+6),'3. Отсуства'!$D$5:$D$200,"&gt;="&amp;('1. Поставки'!$C$9+(44-1)*7)))</f>
        <v/>
      </c>
      <c r="AT17" s="106">
        <f>IF($A17="","",COUNTIFS('3. Отсуства'!$A$5:$A$200,$A17,'3. Отсуства'!$F$5:$F$200,"Одобрено",'3. Отсуства'!$C$5:$C$200,"&lt;="&amp;('1. Поставки'!$C$9+(45-1)*7+6),'3. Отсуства'!$D$5:$D$200,"&gt;="&amp;('1. Поставки'!$C$9+(45-1)*7)))</f>
        <v/>
      </c>
      <c r="AU17" s="106">
        <f>IF($A17="","",COUNTIFS('3. Отсуства'!$A$5:$A$200,$A17,'3. Отсуства'!$F$5:$F$200,"Одобрено",'3. Отсуства'!$C$5:$C$200,"&lt;="&amp;('1. Поставки'!$C$9+(46-1)*7+6),'3. Отсуства'!$D$5:$D$200,"&gt;="&amp;('1. Поставки'!$C$9+(46-1)*7)))</f>
        <v/>
      </c>
      <c r="AV17" s="106">
        <f>IF($A17="","",COUNTIFS('3. Отсуства'!$A$5:$A$200,$A17,'3. Отсуства'!$F$5:$F$200,"Одобрено",'3. Отсуства'!$C$5:$C$200,"&lt;="&amp;('1. Поставки'!$C$9+(47-1)*7+6),'3. Отсуства'!$D$5:$D$200,"&gt;="&amp;('1. Поставки'!$C$9+(47-1)*7)))</f>
        <v/>
      </c>
      <c r="AW17" s="106">
        <f>IF($A17="","",COUNTIFS('3. Отсуства'!$A$5:$A$200,$A17,'3. Отсуства'!$F$5:$F$200,"Одобрено",'3. Отсуства'!$C$5:$C$200,"&lt;="&amp;('1. Поставки'!$C$9+(48-1)*7+6),'3. Отсуства'!$D$5:$D$200,"&gt;="&amp;('1. Поставки'!$C$9+(48-1)*7)))</f>
        <v/>
      </c>
      <c r="AX17" s="106">
        <f>IF($A17="","",COUNTIFS('3. Отсуства'!$A$5:$A$200,$A17,'3. Отсуства'!$F$5:$F$200,"Одобрено",'3. Отсуства'!$C$5:$C$200,"&lt;="&amp;('1. Поставки'!$C$9+(49-1)*7+6),'3. Отсуства'!$D$5:$D$200,"&gt;="&amp;('1. Поставки'!$C$9+(49-1)*7)))</f>
        <v/>
      </c>
      <c r="AY17" s="106">
        <f>IF($A17="","",COUNTIFS('3. Отсуства'!$A$5:$A$200,$A17,'3. Отсуства'!$F$5:$F$200,"Одобрено",'3. Отсуства'!$C$5:$C$200,"&lt;="&amp;('1. Поставки'!$C$9+(50-1)*7+6),'3. Отсуства'!$D$5:$D$200,"&gt;="&amp;('1. Поставки'!$C$9+(50-1)*7)))</f>
        <v/>
      </c>
      <c r="AZ17" s="106">
        <f>IF($A17="","",COUNTIFS('3. Отсуства'!$A$5:$A$200,$A17,'3. Отсуства'!$F$5:$F$200,"Одобрено",'3. Отсуства'!$C$5:$C$200,"&lt;="&amp;('1. Поставки'!$C$9+(51-1)*7+6),'3. Отсуства'!$D$5:$D$200,"&gt;="&amp;('1. Поставки'!$C$9+(51-1)*7)))</f>
        <v/>
      </c>
      <c r="BA17" s="106">
        <f>IF($A17="","",COUNTIFS('3. Отсуства'!$A$5:$A$200,$A17,'3. Отсуства'!$F$5:$F$200,"Одобрено",'3. Отсуства'!$C$5:$C$200,"&lt;="&amp;('1. Поставки'!$C$9+(52-1)*7+6),'3. Отсуства'!$D$5:$D$200,"&gt;="&amp;('1. Поставки'!$C$9+(52-1)*7)))</f>
        <v/>
      </c>
    </row>
    <row r="18" ht="18" customHeight="1" s="55">
      <c r="A18" s="105">
        <f>IF('2. Вработени'!A18="","",'2. Вработени'!A18)</f>
        <v/>
      </c>
      <c r="B18" s="106">
        <f>IF($A18="","",COUNTIFS('3. Отсуства'!$A$5:$A$200,$A18,'3. Отсуства'!$F$5:$F$200,"Одобрено",'3. Отсуства'!$C$5:$C$200,"&lt;="&amp;('1. Поставки'!$C$9+(1-1)*7+6),'3. Отсуства'!$D$5:$D$200,"&gt;="&amp;('1. Поставки'!$C$9+(1-1)*7)))</f>
        <v/>
      </c>
      <c r="C18" s="106">
        <f>IF($A18="","",COUNTIFS('3. Отсуства'!$A$5:$A$200,$A18,'3. Отсуства'!$F$5:$F$200,"Одобрено",'3. Отсуства'!$C$5:$C$200,"&lt;="&amp;('1. Поставки'!$C$9+(2-1)*7+6),'3. Отсуства'!$D$5:$D$200,"&gt;="&amp;('1. Поставки'!$C$9+(2-1)*7)))</f>
        <v/>
      </c>
      <c r="D18" s="106">
        <f>IF($A18="","",COUNTIFS('3. Отсуства'!$A$5:$A$200,$A18,'3. Отсуства'!$F$5:$F$200,"Одобрено",'3. Отсуства'!$C$5:$C$200,"&lt;="&amp;('1. Поставки'!$C$9+(3-1)*7+6),'3. Отсуства'!$D$5:$D$200,"&gt;="&amp;('1. Поставки'!$C$9+(3-1)*7)))</f>
        <v/>
      </c>
      <c r="E18" s="106">
        <f>IF($A18="","",COUNTIFS('3. Отсуства'!$A$5:$A$200,$A18,'3. Отсуства'!$F$5:$F$200,"Одобрено",'3. Отсуства'!$C$5:$C$200,"&lt;="&amp;('1. Поставки'!$C$9+(4-1)*7+6),'3. Отсуства'!$D$5:$D$200,"&gt;="&amp;('1. Поставки'!$C$9+(4-1)*7)))</f>
        <v/>
      </c>
      <c r="F18" s="106">
        <f>IF($A18="","",COUNTIFS('3. Отсуства'!$A$5:$A$200,$A18,'3. Отсуства'!$F$5:$F$200,"Одобрено",'3. Отсуства'!$C$5:$C$200,"&lt;="&amp;('1. Поставки'!$C$9+(5-1)*7+6),'3. Отсуства'!$D$5:$D$200,"&gt;="&amp;('1. Поставки'!$C$9+(5-1)*7)))</f>
        <v/>
      </c>
      <c r="G18" s="106">
        <f>IF($A18="","",COUNTIFS('3. Отсуства'!$A$5:$A$200,$A18,'3. Отсуства'!$F$5:$F$200,"Одобрено",'3. Отсуства'!$C$5:$C$200,"&lt;="&amp;('1. Поставки'!$C$9+(6-1)*7+6),'3. Отсуства'!$D$5:$D$200,"&gt;="&amp;('1. Поставки'!$C$9+(6-1)*7)))</f>
        <v/>
      </c>
      <c r="H18" s="106">
        <f>IF($A18="","",COUNTIFS('3. Отсуства'!$A$5:$A$200,$A18,'3. Отсуства'!$F$5:$F$200,"Одобрено",'3. Отсуства'!$C$5:$C$200,"&lt;="&amp;('1. Поставки'!$C$9+(7-1)*7+6),'3. Отсуства'!$D$5:$D$200,"&gt;="&amp;('1. Поставки'!$C$9+(7-1)*7)))</f>
        <v/>
      </c>
      <c r="I18" s="106">
        <f>IF($A18="","",COUNTIFS('3. Отсуства'!$A$5:$A$200,$A18,'3. Отсуства'!$F$5:$F$200,"Одобрено",'3. Отсуства'!$C$5:$C$200,"&lt;="&amp;('1. Поставки'!$C$9+(8-1)*7+6),'3. Отсуства'!$D$5:$D$200,"&gt;="&amp;('1. Поставки'!$C$9+(8-1)*7)))</f>
        <v/>
      </c>
      <c r="J18" s="106">
        <f>IF($A18="","",COUNTIFS('3. Отсуства'!$A$5:$A$200,$A18,'3. Отсуства'!$F$5:$F$200,"Одобрено",'3. Отсуства'!$C$5:$C$200,"&lt;="&amp;('1. Поставки'!$C$9+(9-1)*7+6),'3. Отсуства'!$D$5:$D$200,"&gt;="&amp;('1. Поставки'!$C$9+(9-1)*7)))</f>
        <v/>
      </c>
      <c r="K18" s="106">
        <f>IF($A18="","",COUNTIFS('3. Отсуства'!$A$5:$A$200,$A18,'3. Отсуства'!$F$5:$F$200,"Одобрено",'3. Отсуства'!$C$5:$C$200,"&lt;="&amp;('1. Поставки'!$C$9+(10-1)*7+6),'3. Отсуства'!$D$5:$D$200,"&gt;="&amp;('1. Поставки'!$C$9+(10-1)*7)))</f>
        <v/>
      </c>
      <c r="L18" s="106">
        <f>IF($A18="","",COUNTIFS('3. Отсуства'!$A$5:$A$200,$A18,'3. Отсуства'!$F$5:$F$200,"Одобрено",'3. Отсуства'!$C$5:$C$200,"&lt;="&amp;('1. Поставки'!$C$9+(11-1)*7+6),'3. Отсуства'!$D$5:$D$200,"&gt;="&amp;('1. Поставки'!$C$9+(11-1)*7)))</f>
        <v/>
      </c>
      <c r="M18" s="106">
        <f>IF($A18="","",COUNTIFS('3. Отсуства'!$A$5:$A$200,$A18,'3. Отсуства'!$F$5:$F$200,"Одобрено",'3. Отсуства'!$C$5:$C$200,"&lt;="&amp;('1. Поставки'!$C$9+(12-1)*7+6),'3. Отсуства'!$D$5:$D$200,"&gt;="&amp;('1. Поставки'!$C$9+(12-1)*7)))</f>
        <v/>
      </c>
      <c r="N18" s="106">
        <f>IF($A18="","",COUNTIFS('3. Отсуства'!$A$5:$A$200,$A18,'3. Отсуства'!$F$5:$F$200,"Одобрено",'3. Отсуства'!$C$5:$C$200,"&lt;="&amp;('1. Поставки'!$C$9+(13-1)*7+6),'3. Отсуства'!$D$5:$D$200,"&gt;="&amp;('1. Поставки'!$C$9+(13-1)*7)))</f>
        <v/>
      </c>
      <c r="O18" s="106">
        <f>IF($A18="","",COUNTIFS('3. Отсуства'!$A$5:$A$200,$A18,'3. Отсуства'!$F$5:$F$200,"Одобрено",'3. Отсуства'!$C$5:$C$200,"&lt;="&amp;('1. Поставки'!$C$9+(14-1)*7+6),'3. Отсуства'!$D$5:$D$200,"&gt;="&amp;('1. Поставки'!$C$9+(14-1)*7)))</f>
        <v/>
      </c>
      <c r="P18" s="106">
        <f>IF($A18="","",COUNTIFS('3. Отсуства'!$A$5:$A$200,$A18,'3. Отсуства'!$F$5:$F$200,"Одобрено",'3. Отсуства'!$C$5:$C$200,"&lt;="&amp;('1. Поставки'!$C$9+(15-1)*7+6),'3. Отсуства'!$D$5:$D$200,"&gt;="&amp;('1. Поставки'!$C$9+(15-1)*7)))</f>
        <v/>
      </c>
      <c r="Q18" s="106">
        <f>IF($A18="","",COUNTIFS('3. Отсуства'!$A$5:$A$200,$A18,'3. Отсуства'!$F$5:$F$200,"Одобрено",'3. Отсуства'!$C$5:$C$200,"&lt;="&amp;('1. Поставки'!$C$9+(16-1)*7+6),'3. Отсуства'!$D$5:$D$200,"&gt;="&amp;('1. Поставки'!$C$9+(16-1)*7)))</f>
        <v/>
      </c>
      <c r="R18" s="106">
        <f>IF($A18="","",COUNTIFS('3. Отсуства'!$A$5:$A$200,$A18,'3. Отсуства'!$F$5:$F$200,"Одобрено",'3. Отсуства'!$C$5:$C$200,"&lt;="&amp;('1. Поставки'!$C$9+(17-1)*7+6),'3. Отсуства'!$D$5:$D$200,"&gt;="&amp;('1. Поставки'!$C$9+(17-1)*7)))</f>
        <v/>
      </c>
      <c r="S18" s="106">
        <f>IF($A18="","",COUNTIFS('3. Отсуства'!$A$5:$A$200,$A18,'3. Отсуства'!$F$5:$F$200,"Одобрено",'3. Отсуства'!$C$5:$C$200,"&lt;="&amp;('1. Поставки'!$C$9+(18-1)*7+6),'3. Отсуства'!$D$5:$D$200,"&gt;="&amp;('1. Поставки'!$C$9+(18-1)*7)))</f>
        <v/>
      </c>
      <c r="T18" s="106">
        <f>IF($A18="","",COUNTIFS('3. Отсуства'!$A$5:$A$200,$A18,'3. Отсуства'!$F$5:$F$200,"Одобрено",'3. Отсуства'!$C$5:$C$200,"&lt;="&amp;('1. Поставки'!$C$9+(19-1)*7+6),'3. Отсуства'!$D$5:$D$200,"&gt;="&amp;('1. Поставки'!$C$9+(19-1)*7)))</f>
        <v/>
      </c>
      <c r="U18" s="106">
        <f>IF($A18="","",COUNTIFS('3. Отсуства'!$A$5:$A$200,$A18,'3. Отсуства'!$F$5:$F$200,"Одобрено",'3. Отсуства'!$C$5:$C$200,"&lt;="&amp;('1. Поставки'!$C$9+(20-1)*7+6),'3. Отсуства'!$D$5:$D$200,"&gt;="&amp;('1. Поставки'!$C$9+(20-1)*7)))</f>
        <v/>
      </c>
      <c r="V18" s="106">
        <f>IF($A18="","",COUNTIFS('3. Отсуства'!$A$5:$A$200,$A18,'3. Отсуства'!$F$5:$F$200,"Одобрено",'3. Отсуства'!$C$5:$C$200,"&lt;="&amp;('1. Поставки'!$C$9+(21-1)*7+6),'3. Отсуства'!$D$5:$D$200,"&gt;="&amp;('1. Поставки'!$C$9+(21-1)*7)))</f>
        <v/>
      </c>
      <c r="W18" s="106">
        <f>IF($A18="","",COUNTIFS('3. Отсуства'!$A$5:$A$200,$A18,'3. Отсуства'!$F$5:$F$200,"Одобрено",'3. Отсуства'!$C$5:$C$200,"&lt;="&amp;('1. Поставки'!$C$9+(22-1)*7+6),'3. Отсуства'!$D$5:$D$200,"&gt;="&amp;('1. Поставки'!$C$9+(22-1)*7)))</f>
        <v/>
      </c>
      <c r="X18" s="106">
        <f>IF($A18="","",COUNTIFS('3. Отсуства'!$A$5:$A$200,$A18,'3. Отсуства'!$F$5:$F$200,"Одобрено",'3. Отсуства'!$C$5:$C$200,"&lt;="&amp;('1. Поставки'!$C$9+(23-1)*7+6),'3. Отсуства'!$D$5:$D$200,"&gt;="&amp;('1. Поставки'!$C$9+(23-1)*7)))</f>
        <v/>
      </c>
      <c r="Y18" s="106">
        <f>IF($A18="","",COUNTIFS('3. Отсуства'!$A$5:$A$200,$A18,'3. Отсуства'!$F$5:$F$200,"Одобрено",'3. Отсуства'!$C$5:$C$200,"&lt;="&amp;('1. Поставки'!$C$9+(24-1)*7+6),'3. Отсуства'!$D$5:$D$200,"&gt;="&amp;('1. Поставки'!$C$9+(24-1)*7)))</f>
        <v/>
      </c>
      <c r="Z18" s="106">
        <f>IF($A18="","",COUNTIFS('3. Отсуства'!$A$5:$A$200,$A18,'3. Отсуства'!$F$5:$F$200,"Одобрено",'3. Отсуства'!$C$5:$C$200,"&lt;="&amp;('1. Поставки'!$C$9+(25-1)*7+6),'3. Отсуства'!$D$5:$D$200,"&gt;="&amp;('1. Поставки'!$C$9+(25-1)*7)))</f>
        <v/>
      </c>
      <c r="AA18" s="106">
        <f>IF($A18="","",COUNTIFS('3. Отсуства'!$A$5:$A$200,$A18,'3. Отсуства'!$F$5:$F$200,"Одобрено",'3. Отсуства'!$C$5:$C$200,"&lt;="&amp;('1. Поставки'!$C$9+(26-1)*7+6),'3. Отсуства'!$D$5:$D$200,"&gt;="&amp;('1. Поставки'!$C$9+(26-1)*7)))</f>
        <v/>
      </c>
      <c r="AB18" s="106">
        <f>IF($A18="","",COUNTIFS('3. Отсуства'!$A$5:$A$200,$A18,'3. Отсуства'!$F$5:$F$200,"Одобрено",'3. Отсуства'!$C$5:$C$200,"&lt;="&amp;('1. Поставки'!$C$9+(27-1)*7+6),'3. Отсуства'!$D$5:$D$200,"&gt;="&amp;('1. Поставки'!$C$9+(27-1)*7)))</f>
        <v/>
      </c>
      <c r="AC18" s="106">
        <f>IF($A18="","",COUNTIFS('3. Отсуства'!$A$5:$A$200,$A18,'3. Отсуства'!$F$5:$F$200,"Одобрено",'3. Отсуства'!$C$5:$C$200,"&lt;="&amp;('1. Поставки'!$C$9+(28-1)*7+6),'3. Отсуства'!$D$5:$D$200,"&gt;="&amp;('1. Поставки'!$C$9+(28-1)*7)))</f>
        <v/>
      </c>
      <c r="AD18" s="106">
        <f>IF($A18="","",COUNTIFS('3. Отсуства'!$A$5:$A$200,$A18,'3. Отсуства'!$F$5:$F$200,"Одобрено",'3. Отсуства'!$C$5:$C$200,"&lt;="&amp;('1. Поставки'!$C$9+(29-1)*7+6),'3. Отсуства'!$D$5:$D$200,"&gt;="&amp;('1. Поставки'!$C$9+(29-1)*7)))</f>
        <v/>
      </c>
      <c r="AE18" s="106">
        <f>IF($A18="","",COUNTIFS('3. Отсуства'!$A$5:$A$200,$A18,'3. Отсуства'!$F$5:$F$200,"Одобрено",'3. Отсуства'!$C$5:$C$200,"&lt;="&amp;('1. Поставки'!$C$9+(30-1)*7+6),'3. Отсуства'!$D$5:$D$200,"&gt;="&amp;('1. Поставки'!$C$9+(30-1)*7)))</f>
        <v/>
      </c>
      <c r="AF18" s="106">
        <f>IF($A18="","",COUNTIFS('3. Отсуства'!$A$5:$A$200,$A18,'3. Отсуства'!$F$5:$F$200,"Одобрено",'3. Отсуства'!$C$5:$C$200,"&lt;="&amp;('1. Поставки'!$C$9+(31-1)*7+6),'3. Отсуства'!$D$5:$D$200,"&gt;="&amp;('1. Поставки'!$C$9+(31-1)*7)))</f>
        <v/>
      </c>
      <c r="AG18" s="106">
        <f>IF($A18="","",COUNTIFS('3. Отсуства'!$A$5:$A$200,$A18,'3. Отсуства'!$F$5:$F$200,"Одобрено",'3. Отсуства'!$C$5:$C$200,"&lt;="&amp;('1. Поставки'!$C$9+(32-1)*7+6),'3. Отсуства'!$D$5:$D$200,"&gt;="&amp;('1. Поставки'!$C$9+(32-1)*7)))</f>
        <v/>
      </c>
      <c r="AH18" s="106">
        <f>IF($A18="","",COUNTIFS('3. Отсуства'!$A$5:$A$200,$A18,'3. Отсуства'!$F$5:$F$200,"Одобрено",'3. Отсуства'!$C$5:$C$200,"&lt;="&amp;('1. Поставки'!$C$9+(33-1)*7+6),'3. Отсуства'!$D$5:$D$200,"&gt;="&amp;('1. Поставки'!$C$9+(33-1)*7)))</f>
        <v/>
      </c>
      <c r="AI18" s="106">
        <f>IF($A18="","",COUNTIFS('3. Отсуства'!$A$5:$A$200,$A18,'3. Отсуства'!$F$5:$F$200,"Одобрено",'3. Отсуства'!$C$5:$C$200,"&lt;="&amp;('1. Поставки'!$C$9+(34-1)*7+6),'3. Отсуства'!$D$5:$D$200,"&gt;="&amp;('1. Поставки'!$C$9+(34-1)*7)))</f>
        <v/>
      </c>
      <c r="AJ18" s="106">
        <f>IF($A18="","",COUNTIFS('3. Отсуства'!$A$5:$A$200,$A18,'3. Отсуства'!$F$5:$F$200,"Одобрено",'3. Отсуства'!$C$5:$C$200,"&lt;="&amp;('1. Поставки'!$C$9+(35-1)*7+6),'3. Отсуства'!$D$5:$D$200,"&gt;="&amp;('1. Поставки'!$C$9+(35-1)*7)))</f>
        <v/>
      </c>
      <c r="AK18" s="106">
        <f>IF($A18="","",COUNTIFS('3. Отсуства'!$A$5:$A$200,$A18,'3. Отсуства'!$F$5:$F$200,"Одобрено",'3. Отсуства'!$C$5:$C$200,"&lt;="&amp;('1. Поставки'!$C$9+(36-1)*7+6),'3. Отсуства'!$D$5:$D$200,"&gt;="&amp;('1. Поставки'!$C$9+(36-1)*7)))</f>
        <v/>
      </c>
      <c r="AL18" s="106">
        <f>IF($A18="","",COUNTIFS('3. Отсуства'!$A$5:$A$200,$A18,'3. Отсуства'!$F$5:$F$200,"Одобрено",'3. Отсуства'!$C$5:$C$200,"&lt;="&amp;('1. Поставки'!$C$9+(37-1)*7+6),'3. Отсуства'!$D$5:$D$200,"&gt;="&amp;('1. Поставки'!$C$9+(37-1)*7)))</f>
        <v/>
      </c>
      <c r="AM18" s="106">
        <f>IF($A18="","",COUNTIFS('3. Отсуства'!$A$5:$A$200,$A18,'3. Отсуства'!$F$5:$F$200,"Одобрено",'3. Отсуства'!$C$5:$C$200,"&lt;="&amp;('1. Поставки'!$C$9+(38-1)*7+6),'3. Отсуства'!$D$5:$D$200,"&gt;="&amp;('1. Поставки'!$C$9+(38-1)*7)))</f>
        <v/>
      </c>
      <c r="AN18" s="106">
        <f>IF($A18="","",COUNTIFS('3. Отсуства'!$A$5:$A$200,$A18,'3. Отсуства'!$F$5:$F$200,"Одобрено",'3. Отсуства'!$C$5:$C$200,"&lt;="&amp;('1. Поставки'!$C$9+(39-1)*7+6),'3. Отсуства'!$D$5:$D$200,"&gt;="&amp;('1. Поставки'!$C$9+(39-1)*7)))</f>
        <v/>
      </c>
      <c r="AO18" s="106">
        <f>IF($A18="","",COUNTIFS('3. Отсуства'!$A$5:$A$200,$A18,'3. Отсуства'!$F$5:$F$200,"Одобрено",'3. Отсуства'!$C$5:$C$200,"&lt;="&amp;('1. Поставки'!$C$9+(40-1)*7+6),'3. Отсуства'!$D$5:$D$200,"&gt;="&amp;('1. Поставки'!$C$9+(40-1)*7)))</f>
        <v/>
      </c>
      <c r="AP18" s="106">
        <f>IF($A18="","",COUNTIFS('3. Отсуства'!$A$5:$A$200,$A18,'3. Отсуства'!$F$5:$F$200,"Одобрено",'3. Отсуства'!$C$5:$C$200,"&lt;="&amp;('1. Поставки'!$C$9+(41-1)*7+6),'3. Отсуства'!$D$5:$D$200,"&gt;="&amp;('1. Поставки'!$C$9+(41-1)*7)))</f>
        <v/>
      </c>
      <c r="AQ18" s="106">
        <f>IF($A18="","",COUNTIFS('3. Отсуства'!$A$5:$A$200,$A18,'3. Отсуства'!$F$5:$F$200,"Одобрено",'3. Отсуства'!$C$5:$C$200,"&lt;="&amp;('1. Поставки'!$C$9+(42-1)*7+6),'3. Отсуства'!$D$5:$D$200,"&gt;="&amp;('1. Поставки'!$C$9+(42-1)*7)))</f>
        <v/>
      </c>
      <c r="AR18" s="106">
        <f>IF($A18="","",COUNTIFS('3. Отсуства'!$A$5:$A$200,$A18,'3. Отсуства'!$F$5:$F$200,"Одобрено",'3. Отсуства'!$C$5:$C$200,"&lt;="&amp;('1. Поставки'!$C$9+(43-1)*7+6),'3. Отсуства'!$D$5:$D$200,"&gt;="&amp;('1. Поставки'!$C$9+(43-1)*7)))</f>
        <v/>
      </c>
      <c r="AS18" s="106">
        <f>IF($A18="","",COUNTIFS('3. Отсуства'!$A$5:$A$200,$A18,'3. Отсуства'!$F$5:$F$200,"Одобрено",'3. Отсуства'!$C$5:$C$200,"&lt;="&amp;('1. Поставки'!$C$9+(44-1)*7+6),'3. Отсуства'!$D$5:$D$200,"&gt;="&amp;('1. Поставки'!$C$9+(44-1)*7)))</f>
        <v/>
      </c>
      <c r="AT18" s="106">
        <f>IF($A18="","",COUNTIFS('3. Отсуства'!$A$5:$A$200,$A18,'3. Отсуства'!$F$5:$F$200,"Одобрено",'3. Отсуства'!$C$5:$C$200,"&lt;="&amp;('1. Поставки'!$C$9+(45-1)*7+6),'3. Отсуства'!$D$5:$D$200,"&gt;="&amp;('1. Поставки'!$C$9+(45-1)*7)))</f>
        <v/>
      </c>
      <c r="AU18" s="106">
        <f>IF($A18="","",COUNTIFS('3. Отсуства'!$A$5:$A$200,$A18,'3. Отсуства'!$F$5:$F$200,"Одобрено",'3. Отсуства'!$C$5:$C$200,"&lt;="&amp;('1. Поставки'!$C$9+(46-1)*7+6),'3. Отсуства'!$D$5:$D$200,"&gt;="&amp;('1. Поставки'!$C$9+(46-1)*7)))</f>
        <v/>
      </c>
      <c r="AV18" s="106">
        <f>IF($A18="","",COUNTIFS('3. Отсуства'!$A$5:$A$200,$A18,'3. Отсуства'!$F$5:$F$200,"Одобрено",'3. Отсуства'!$C$5:$C$200,"&lt;="&amp;('1. Поставки'!$C$9+(47-1)*7+6),'3. Отсуства'!$D$5:$D$200,"&gt;="&amp;('1. Поставки'!$C$9+(47-1)*7)))</f>
        <v/>
      </c>
      <c r="AW18" s="106">
        <f>IF($A18="","",COUNTIFS('3. Отсуства'!$A$5:$A$200,$A18,'3. Отсуства'!$F$5:$F$200,"Одобрено",'3. Отсуства'!$C$5:$C$200,"&lt;="&amp;('1. Поставки'!$C$9+(48-1)*7+6),'3. Отсуства'!$D$5:$D$200,"&gt;="&amp;('1. Поставки'!$C$9+(48-1)*7)))</f>
        <v/>
      </c>
      <c r="AX18" s="106">
        <f>IF($A18="","",COUNTIFS('3. Отсуства'!$A$5:$A$200,$A18,'3. Отсуства'!$F$5:$F$200,"Одобрено",'3. Отсуства'!$C$5:$C$200,"&lt;="&amp;('1. Поставки'!$C$9+(49-1)*7+6),'3. Отсуства'!$D$5:$D$200,"&gt;="&amp;('1. Поставки'!$C$9+(49-1)*7)))</f>
        <v/>
      </c>
      <c r="AY18" s="106">
        <f>IF($A18="","",COUNTIFS('3. Отсуства'!$A$5:$A$200,$A18,'3. Отсуства'!$F$5:$F$200,"Одобрено",'3. Отсуства'!$C$5:$C$200,"&lt;="&amp;('1. Поставки'!$C$9+(50-1)*7+6),'3. Отсуства'!$D$5:$D$200,"&gt;="&amp;('1. Поставки'!$C$9+(50-1)*7)))</f>
        <v/>
      </c>
      <c r="AZ18" s="106">
        <f>IF($A18="","",COUNTIFS('3. Отсуства'!$A$5:$A$200,$A18,'3. Отсуства'!$F$5:$F$200,"Одобрено",'3. Отсуства'!$C$5:$C$200,"&lt;="&amp;('1. Поставки'!$C$9+(51-1)*7+6),'3. Отсуства'!$D$5:$D$200,"&gt;="&amp;('1. Поставки'!$C$9+(51-1)*7)))</f>
        <v/>
      </c>
      <c r="BA18" s="106">
        <f>IF($A18="","",COUNTIFS('3. Отсуства'!$A$5:$A$200,$A18,'3. Отсуства'!$F$5:$F$200,"Одобрено",'3. Отсуства'!$C$5:$C$200,"&lt;="&amp;('1. Поставки'!$C$9+(52-1)*7+6),'3. Отсуства'!$D$5:$D$200,"&gt;="&amp;('1. Поставки'!$C$9+(52-1)*7)))</f>
        <v/>
      </c>
    </row>
    <row r="19" ht="18" customHeight="1" s="55">
      <c r="A19" s="105">
        <f>IF('2. Вработени'!A19="","",'2. Вработени'!A19)</f>
        <v/>
      </c>
      <c r="B19" s="106">
        <f>IF($A19="","",COUNTIFS('3. Отсуства'!$A$5:$A$200,$A19,'3. Отсуства'!$F$5:$F$200,"Одобрено",'3. Отсуства'!$C$5:$C$200,"&lt;="&amp;('1. Поставки'!$C$9+(1-1)*7+6),'3. Отсуства'!$D$5:$D$200,"&gt;="&amp;('1. Поставки'!$C$9+(1-1)*7)))</f>
        <v/>
      </c>
      <c r="C19" s="106">
        <f>IF($A19="","",COUNTIFS('3. Отсуства'!$A$5:$A$200,$A19,'3. Отсуства'!$F$5:$F$200,"Одобрено",'3. Отсуства'!$C$5:$C$200,"&lt;="&amp;('1. Поставки'!$C$9+(2-1)*7+6),'3. Отсуства'!$D$5:$D$200,"&gt;="&amp;('1. Поставки'!$C$9+(2-1)*7)))</f>
        <v/>
      </c>
      <c r="D19" s="106">
        <f>IF($A19="","",COUNTIFS('3. Отсуства'!$A$5:$A$200,$A19,'3. Отсуства'!$F$5:$F$200,"Одобрено",'3. Отсуства'!$C$5:$C$200,"&lt;="&amp;('1. Поставки'!$C$9+(3-1)*7+6),'3. Отсуства'!$D$5:$D$200,"&gt;="&amp;('1. Поставки'!$C$9+(3-1)*7)))</f>
        <v/>
      </c>
      <c r="E19" s="106">
        <f>IF($A19="","",COUNTIFS('3. Отсуства'!$A$5:$A$200,$A19,'3. Отсуства'!$F$5:$F$200,"Одобрено",'3. Отсуства'!$C$5:$C$200,"&lt;="&amp;('1. Поставки'!$C$9+(4-1)*7+6),'3. Отсуства'!$D$5:$D$200,"&gt;="&amp;('1. Поставки'!$C$9+(4-1)*7)))</f>
        <v/>
      </c>
      <c r="F19" s="106">
        <f>IF($A19="","",COUNTIFS('3. Отсуства'!$A$5:$A$200,$A19,'3. Отсуства'!$F$5:$F$200,"Одобрено",'3. Отсуства'!$C$5:$C$200,"&lt;="&amp;('1. Поставки'!$C$9+(5-1)*7+6),'3. Отсуства'!$D$5:$D$200,"&gt;="&amp;('1. Поставки'!$C$9+(5-1)*7)))</f>
        <v/>
      </c>
      <c r="G19" s="106">
        <f>IF($A19="","",COUNTIFS('3. Отсуства'!$A$5:$A$200,$A19,'3. Отсуства'!$F$5:$F$200,"Одобрено",'3. Отсуства'!$C$5:$C$200,"&lt;="&amp;('1. Поставки'!$C$9+(6-1)*7+6),'3. Отсуства'!$D$5:$D$200,"&gt;="&amp;('1. Поставки'!$C$9+(6-1)*7)))</f>
        <v/>
      </c>
      <c r="H19" s="106">
        <f>IF($A19="","",COUNTIFS('3. Отсуства'!$A$5:$A$200,$A19,'3. Отсуства'!$F$5:$F$200,"Одобрено",'3. Отсуства'!$C$5:$C$200,"&lt;="&amp;('1. Поставки'!$C$9+(7-1)*7+6),'3. Отсуства'!$D$5:$D$200,"&gt;="&amp;('1. Поставки'!$C$9+(7-1)*7)))</f>
        <v/>
      </c>
      <c r="I19" s="106">
        <f>IF($A19="","",COUNTIFS('3. Отсуства'!$A$5:$A$200,$A19,'3. Отсуства'!$F$5:$F$200,"Одобрено",'3. Отсуства'!$C$5:$C$200,"&lt;="&amp;('1. Поставки'!$C$9+(8-1)*7+6),'3. Отсуства'!$D$5:$D$200,"&gt;="&amp;('1. Поставки'!$C$9+(8-1)*7)))</f>
        <v/>
      </c>
      <c r="J19" s="106">
        <f>IF($A19="","",COUNTIFS('3. Отсуства'!$A$5:$A$200,$A19,'3. Отсуства'!$F$5:$F$200,"Одобрено",'3. Отсуства'!$C$5:$C$200,"&lt;="&amp;('1. Поставки'!$C$9+(9-1)*7+6),'3. Отсуства'!$D$5:$D$200,"&gt;="&amp;('1. Поставки'!$C$9+(9-1)*7)))</f>
        <v/>
      </c>
      <c r="K19" s="106">
        <f>IF($A19="","",COUNTIFS('3. Отсуства'!$A$5:$A$200,$A19,'3. Отсуства'!$F$5:$F$200,"Одобрено",'3. Отсуства'!$C$5:$C$200,"&lt;="&amp;('1. Поставки'!$C$9+(10-1)*7+6),'3. Отсуства'!$D$5:$D$200,"&gt;="&amp;('1. Поставки'!$C$9+(10-1)*7)))</f>
        <v/>
      </c>
      <c r="L19" s="106">
        <f>IF($A19="","",COUNTIFS('3. Отсуства'!$A$5:$A$200,$A19,'3. Отсуства'!$F$5:$F$200,"Одобрено",'3. Отсуства'!$C$5:$C$200,"&lt;="&amp;('1. Поставки'!$C$9+(11-1)*7+6),'3. Отсуства'!$D$5:$D$200,"&gt;="&amp;('1. Поставки'!$C$9+(11-1)*7)))</f>
        <v/>
      </c>
      <c r="M19" s="106">
        <f>IF($A19="","",COUNTIFS('3. Отсуства'!$A$5:$A$200,$A19,'3. Отсуства'!$F$5:$F$200,"Одобрено",'3. Отсуства'!$C$5:$C$200,"&lt;="&amp;('1. Поставки'!$C$9+(12-1)*7+6),'3. Отсуства'!$D$5:$D$200,"&gt;="&amp;('1. Поставки'!$C$9+(12-1)*7)))</f>
        <v/>
      </c>
      <c r="N19" s="106">
        <f>IF($A19="","",COUNTIFS('3. Отсуства'!$A$5:$A$200,$A19,'3. Отсуства'!$F$5:$F$200,"Одобрено",'3. Отсуства'!$C$5:$C$200,"&lt;="&amp;('1. Поставки'!$C$9+(13-1)*7+6),'3. Отсуства'!$D$5:$D$200,"&gt;="&amp;('1. Поставки'!$C$9+(13-1)*7)))</f>
        <v/>
      </c>
      <c r="O19" s="106">
        <f>IF($A19="","",COUNTIFS('3. Отсуства'!$A$5:$A$200,$A19,'3. Отсуства'!$F$5:$F$200,"Одобрено",'3. Отсуства'!$C$5:$C$200,"&lt;="&amp;('1. Поставки'!$C$9+(14-1)*7+6),'3. Отсуства'!$D$5:$D$200,"&gt;="&amp;('1. Поставки'!$C$9+(14-1)*7)))</f>
        <v/>
      </c>
      <c r="P19" s="106">
        <f>IF($A19="","",COUNTIFS('3. Отсуства'!$A$5:$A$200,$A19,'3. Отсуства'!$F$5:$F$200,"Одобрено",'3. Отсуства'!$C$5:$C$200,"&lt;="&amp;('1. Поставки'!$C$9+(15-1)*7+6),'3. Отсуства'!$D$5:$D$200,"&gt;="&amp;('1. Поставки'!$C$9+(15-1)*7)))</f>
        <v/>
      </c>
      <c r="Q19" s="106">
        <f>IF($A19="","",COUNTIFS('3. Отсуства'!$A$5:$A$200,$A19,'3. Отсуства'!$F$5:$F$200,"Одобрено",'3. Отсуства'!$C$5:$C$200,"&lt;="&amp;('1. Поставки'!$C$9+(16-1)*7+6),'3. Отсуства'!$D$5:$D$200,"&gt;="&amp;('1. Поставки'!$C$9+(16-1)*7)))</f>
        <v/>
      </c>
      <c r="R19" s="106">
        <f>IF($A19="","",COUNTIFS('3. Отсуства'!$A$5:$A$200,$A19,'3. Отсуства'!$F$5:$F$200,"Одобрено",'3. Отсуства'!$C$5:$C$200,"&lt;="&amp;('1. Поставки'!$C$9+(17-1)*7+6),'3. Отсуства'!$D$5:$D$200,"&gt;="&amp;('1. Поставки'!$C$9+(17-1)*7)))</f>
        <v/>
      </c>
      <c r="S19" s="106">
        <f>IF($A19="","",COUNTIFS('3. Отсуства'!$A$5:$A$200,$A19,'3. Отсуства'!$F$5:$F$200,"Одобрено",'3. Отсуства'!$C$5:$C$200,"&lt;="&amp;('1. Поставки'!$C$9+(18-1)*7+6),'3. Отсуства'!$D$5:$D$200,"&gt;="&amp;('1. Поставки'!$C$9+(18-1)*7)))</f>
        <v/>
      </c>
      <c r="T19" s="106">
        <f>IF($A19="","",COUNTIFS('3. Отсуства'!$A$5:$A$200,$A19,'3. Отсуства'!$F$5:$F$200,"Одобрено",'3. Отсуства'!$C$5:$C$200,"&lt;="&amp;('1. Поставки'!$C$9+(19-1)*7+6),'3. Отсуства'!$D$5:$D$200,"&gt;="&amp;('1. Поставки'!$C$9+(19-1)*7)))</f>
        <v/>
      </c>
      <c r="U19" s="106">
        <f>IF($A19="","",COUNTIFS('3. Отсуства'!$A$5:$A$200,$A19,'3. Отсуства'!$F$5:$F$200,"Одобрено",'3. Отсуства'!$C$5:$C$200,"&lt;="&amp;('1. Поставки'!$C$9+(20-1)*7+6),'3. Отсуства'!$D$5:$D$200,"&gt;="&amp;('1. Поставки'!$C$9+(20-1)*7)))</f>
        <v/>
      </c>
      <c r="V19" s="106">
        <f>IF($A19="","",COUNTIFS('3. Отсуства'!$A$5:$A$200,$A19,'3. Отсуства'!$F$5:$F$200,"Одобрено",'3. Отсуства'!$C$5:$C$200,"&lt;="&amp;('1. Поставки'!$C$9+(21-1)*7+6),'3. Отсуства'!$D$5:$D$200,"&gt;="&amp;('1. Поставки'!$C$9+(21-1)*7)))</f>
        <v/>
      </c>
      <c r="W19" s="106">
        <f>IF($A19="","",COUNTIFS('3. Отсуства'!$A$5:$A$200,$A19,'3. Отсуства'!$F$5:$F$200,"Одобрено",'3. Отсуства'!$C$5:$C$200,"&lt;="&amp;('1. Поставки'!$C$9+(22-1)*7+6),'3. Отсуства'!$D$5:$D$200,"&gt;="&amp;('1. Поставки'!$C$9+(22-1)*7)))</f>
        <v/>
      </c>
      <c r="X19" s="106">
        <f>IF($A19="","",COUNTIFS('3. Отсуства'!$A$5:$A$200,$A19,'3. Отсуства'!$F$5:$F$200,"Одобрено",'3. Отсуства'!$C$5:$C$200,"&lt;="&amp;('1. Поставки'!$C$9+(23-1)*7+6),'3. Отсуства'!$D$5:$D$200,"&gt;="&amp;('1. Поставки'!$C$9+(23-1)*7)))</f>
        <v/>
      </c>
      <c r="Y19" s="106">
        <f>IF($A19="","",COUNTIFS('3. Отсуства'!$A$5:$A$200,$A19,'3. Отсуства'!$F$5:$F$200,"Одобрено",'3. Отсуства'!$C$5:$C$200,"&lt;="&amp;('1. Поставки'!$C$9+(24-1)*7+6),'3. Отсуства'!$D$5:$D$200,"&gt;="&amp;('1. Поставки'!$C$9+(24-1)*7)))</f>
        <v/>
      </c>
      <c r="Z19" s="106">
        <f>IF($A19="","",COUNTIFS('3. Отсуства'!$A$5:$A$200,$A19,'3. Отсуства'!$F$5:$F$200,"Одобрено",'3. Отсуства'!$C$5:$C$200,"&lt;="&amp;('1. Поставки'!$C$9+(25-1)*7+6),'3. Отсуства'!$D$5:$D$200,"&gt;="&amp;('1. Поставки'!$C$9+(25-1)*7)))</f>
        <v/>
      </c>
      <c r="AA19" s="106">
        <f>IF($A19="","",COUNTIFS('3. Отсуства'!$A$5:$A$200,$A19,'3. Отсуства'!$F$5:$F$200,"Одобрено",'3. Отсуства'!$C$5:$C$200,"&lt;="&amp;('1. Поставки'!$C$9+(26-1)*7+6),'3. Отсуства'!$D$5:$D$200,"&gt;="&amp;('1. Поставки'!$C$9+(26-1)*7)))</f>
        <v/>
      </c>
      <c r="AB19" s="106">
        <f>IF($A19="","",COUNTIFS('3. Отсуства'!$A$5:$A$200,$A19,'3. Отсуства'!$F$5:$F$200,"Одобрено",'3. Отсуства'!$C$5:$C$200,"&lt;="&amp;('1. Поставки'!$C$9+(27-1)*7+6),'3. Отсуства'!$D$5:$D$200,"&gt;="&amp;('1. Поставки'!$C$9+(27-1)*7)))</f>
        <v/>
      </c>
      <c r="AC19" s="106">
        <f>IF($A19="","",COUNTIFS('3. Отсуства'!$A$5:$A$200,$A19,'3. Отсуства'!$F$5:$F$200,"Одобрено",'3. Отсуства'!$C$5:$C$200,"&lt;="&amp;('1. Поставки'!$C$9+(28-1)*7+6),'3. Отсуства'!$D$5:$D$200,"&gt;="&amp;('1. Поставки'!$C$9+(28-1)*7)))</f>
        <v/>
      </c>
      <c r="AD19" s="106">
        <f>IF($A19="","",COUNTIFS('3. Отсуства'!$A$5:$A$200,$A19,'3. Отсуства'!$F$5:$F$200,"Одобрено",'3. Отсуства'!$C$5:$C$200,"&lt;="&amp;('1. Поставки'!$C$9+(29-1)*7+6),'3. Отсуства'!$D$5:$D$200,"&gt;="&amp;('1. Поставки'!$C$9+(29-1)*7)))</f>
        <v/>
      </c>
      <c r="AE19" s="106">
        <f>IF($A19="","",COUNTIFS('3. Отсуства'!$A$5:$A$200,$A19,'3. Отсуства'!$F$5:$F$200,"Одобрено",'3. Отсуства'!$C$5:$C$200,"&lt;="&amp;('1. Поставки'!$C$9+(30-1)*7+6),'3. Отсуства'!$D$5:$D$200,"&gt;="&amp;('1. Поставки'!$C$9+(30-1)*7)))</f>
        <v/>
      </c>
      <c r="AF19" s="106">
        <f>IF($A19="","",COUNTIFS('3. Отсуства'!$A$5:$A$200,$A19,'3. Отсуства'!$F$5:$F$200,"Одобрено",'3. Отсуства'!$C$5:$C$200,"&lt;="&amp;('1. Поставки'!$C$9+(31-1)*7+6),'3. Отсуства'!$D$5:$D$200,"&gt;="&amp;('1. Поставки'!$C$9+(31-1)*7)))</f>
        <v/>
      </c>
      <c r="AG19" s="106">
        <f>IF($A19="","",COUNTIFS('3. Отсуства'!$A$5:$A$200,$A19,'3. Отсуства'!$F$5:$F$200,"Одобрено",'3. Отсуства'!$C$5:$C$200,"&lt;="&amp;('1. Поставки'!$C$9+(32-1)*7+6),'3. Отсуства'!$D$5:$D$200,"&gt;="&amp;('1. Поставки'!$C$9+(32-1)*7)))</f>
        <v/>
      </c>
      <c r="AH19" s="106">
        <f>IF($A19="","",COUNTIFS('3. Отсуства'!$A$5:$A$200,$A19,'3. Отсуства'!$F$5:$F$200,"Одобрено",'3. Отсуства'!$C$5:$C$200,"&lt;="&amp;('1. Поставки'!$C$9+(33-1)*7+6),'3. Отсуства'!$D$5:$D$200,"&gt;="&amp;('1. Поставки'!$C$9+(33-1)*7)))</f>
        <v/>
      </c>
      <c r="AI19" s="106">
        <f>IF($A19="","",COUNTIFS('3. Отсуства'!$A$5:$A$200,$A19,'3. Отсуства'!$F$5:$F$200,"Одобрено",'3. Отсуства'!$C$5:$C$200,"&lt;="&amp;('1. Поставки'!$C$9+(34-1)*7+6),'3. Отсуства'!$D$5:$D$200,"&gt;="&amp;('1. Поставки'!$C$9+(34-1)*7)))</f>
        <v/>
      </c>
      <c r="AJ19" s="106">
        <f>IF($A19="","",COUNTIFS('3. Отсуства'!$A$5:$A$200,$A19,'3. Отсуства'!$F$5:$F$200,"Одобрено",'3. Отсуства'!$C$5:$C$200,"&lt;="&amp;('1. Поставки'!$C$9+(35-1)*7+6),'3. Отсуства'!$D$5:$D$200,"&gt;="&amp;('1. Поставки'!$C$9+(35-1)*7)))</f>
        <v/>
      </c>
      <c r="AK19" s="106">
        <f>IF($A19="","",COUNTIFS('3. Отсуства'!$A$5:$A$200,$A19,'3. Отсуства'!$F$5:$F$200,"Одобрено",'3. Отсуства'!$C$5:$C$200,"&lt;="&amp;('1. Поставки'!$C$9+(36-1)*7+6),'3. Отсуства'!$D$5:$D$200,"&gt;="&amp;('1. Поставки'!$C$9+(36-1)*7)))</f>
        <v/>
      </c>
      <c r="AL19" s="106">
        <f>IF($A19="","",COUNTIFS('3. Отсуства'!$A$5:$A$200,$A19,'3. Отсуства'!$F$5:$F$200,"Одобрено",'3. Отсуства'!$C$5:$C$200,"&lt;="&amp;('1. Поставки'!$C$9+(37-1)*7+6),'3. Отсуства'!$D$5:$D$200,"&gt;="&amp;('1. Поставки'!$C$9+(37-1)*7)))</f>
        <v/>
      </c>
      <c r="AM19" s="106">
        <f>IF($A19="","",COUNTIFS('3. Отсуства'!$A$5:$A$200,$A19,'3. Отсуства'!$F$5:$F$200,"Одобрено",'3. Отсуства'!$C$5:$C$200,"&lt;="&amp;('1. Поставки'!$C$9+(38-1)*7+6),'3. Отсуства'!$D$5:$D$200,"&gt;="&amp;('1. Поставки'!$C$9+(38-1)*7)))</f>
        <v/>
      </c>
      <c r="AN19" s="106">
        <f>IF($A19="","",COUNTIFS('3. Отсуства'!$A$5:$A$200,$A19,'3. Отсуства'!$F$5:$F$200,"Одобрено",'3. Отсуства'!$C$5:$C$200,"&lt;="&amp;('1. Поставки'!$C$9+(39-1)*7+6),'3. Отсуства'!$D$5:$D$200,"&gt;="&amp;('1. Поставки'!$C$9+(39-1)*7)))</f>
        <v/>
      </c>
      <c r="AO19" s="106">
        <f>IF($A19="","",COUNTIFS('3. Отсуства'!$A$5:$A$200,$A19,'3. Отсуства'!$F$5:$F$200,"Одобрено",'3. Отсуства'!$C$5:$C$200,"&lt;="&amp;('1. Поставки'!$C$9+(40-1)*7+6),'3. Отсуства'!$D$5:$D$200,"&gt;="&amp;('1. Поставки'!$C$9+(40-1)*7)))</f>
        <v/>
      </c>
      <c r="AP19" s="106">
        <f>IF($A19="","",COUNTIFS('3. Отсуства'!$A$5:$A$200,$A19,'3. Отсуства'!$F$5:$F$200,"Одобрено",'3. Отсуства'!$C$5:$C$200,"&lt;="&amp;('1. Поставки'!$C$9+(41-1)*7+6),'3. Отсуства'!$D$5:$D$200,"&gt;="&amp;('1. Поставки'!$C$9+(41-1)*7)))</f>
        <v/>
      </c>
      <c r="AQ19" s="106">
        <f>IF($A19="","",COUNTIFS('3. Отсуства'!$A$5:$A$200,$A19,'3. Отсуства'!$F$5:$F$200,"Одобрено",'3. Отсуства'!$C$5:$C$200,"&lt;="&amp;('1. Поставки'!$C$9+(42-1)*7+6),'3. Отсуства'!$D$5:$D$200,"&gt;="&amp;('1. Поставки'!$C$9+(42-1)*7)))</f>
        <v/>
      </c>
      <c r="AR19" s="106">
        <f>IF($A19="","",COUNTIFS('3. Отсуства'!$A$5:$A$200,$A19,'3. Отсуства'!$F$5:$F$200,"Одобрено",'3. Отсуства'!$C$5:$C$200,"&lt;="&amp;('1. Поставки'!$C$9+(43-1)*7+6),'3. Отсуства'!$D$5:$D$200,"&gt;="&amp;('1. Поставки'!$C$9+(43-1)*7)))</f>
        <v/>
      </c>
      <c r="AS19" s="106">
        <f>IF($A19="","",COUNTIFS('3. Отсуства'!$A$5:$A$200,$A19,'3. Отсуства'!$F$5:$F$200,"Одобрено",'3. Отсуства'!$C$5:$C$200,"&lt;="&amp;('1. Поставки'!$C$9+(44-1)*7+6),'3. Отсуства'!$D$5:$D$200,"&gt;="&amp;('1. Поставки'!$C$9+(44-1)*7)))</f>
        <v/>
      </c>
      <c r="AT19" s="106">
        <f>IF($A19="","",COUNTIFS('3. Отсуства'!$A$5:$A$200,$A19,'3. Отсуства'!$F$5:$F$200,"Одобрено",'3. Отсуства'!$C$5:$C$200,"&lt;="&amp;('1. Поставки'!$C$9+(45-1)*7+6),'3. Отсуства'!$D$5:$D$200,"&gt;="&amp;('1. Поставки'!$C$9+(45-1)*7)))</f>
        <v/>
      </c>
      <c r="AU19" s="106">
        <f>IF($A19="","",COUNTIFS('3. Отсуства'!$A$5:$A$200,$A19,'3. Отсуства'!$F$5:$F$200,"Одобрено",'3. Отсуства'!$C$5:$C$200,"&lt;="&amp;('1. Поставки'!$C$9+(46-1)*7+6),'3. Отсуства'!$D$5:$D$200,"&gt;="&amp;('1. Поставки'!$C$9+(46-1)*7)))</f>
        <v/>
      </c>
      <c r="AV19" s="106">
        <f>IF($A19="","",COUNTIFS('3. Отсуства'!$A$5:$A$200,$A19,'3. Отсуства'!$F$5:$F$200,"Одобрено",'3. Отсуства'!$C$5:$C$200,"&lt;="&amp;('1. Поставки'!$C$9+(47-1)*7+6),'3. Отсуства'!$D$5:$D$200,"&gt;="&amp;('1. Поставки'!$C$9+(47-1)*7)))</f>
        <v/>
      </c>
      <c r="AW19" s="106">
        <f>IF($A19="","",COUNTIFS('3. Отсуства'!$A$5:$A$200,$A19,'3. Отсуства'!$F$5:$F$200,"Одобрено",'3. Отсуства'!$C$5:$C$200,"&lt;="&amp;('1. Поставки'!$C$9+(48-1)*7+6),'3. Отсуства'!$D$5:$D$200,"&gt;="&amp;('1. Поставки'!$C$9+(48-1)*7)))</f>
        <v/>
      </c>
      <c r="AX19" s="106">
        <f>IF($A19="","",COUNTIFS('3. Отсуства'!$A$5:$A$200,$A19,'3. Отсуства'!$F$5:$F$200,"Одобрено",'3. Отсуства'!$C$5:$C$200,"&lt;="&amp;('1. Поставки'!$C$9+(49-1)*7+6),'3. Отсуства'!$D$5:$D$200,"&gt;="&amp;('1. Поставки'!$C$9+(49-1)*7)))</f>
        <v/>
      </c>
      <c r="AY19" s="106">
        <f>IF($A19="","",COUNTIFS('3. Отсуства'!$A$5:$A$200,$A19,'3. Отсуства'!$F$5:$F$200,"Одобрено",'3. Отсуства'!$C$5:$C$200,"&lt;="&amp;('1. Поставки'!$C$9+(50-1)*7+6),'3. Отсуства'!$D$5:$D$200,"&gt;="&amp;('1. Поставки'!$C$9+(50-1)*7)))</f>
        <v/>
      </c>
      <c r="AZ19" s="106">
        <f>IF($A19="","",COUNTIFS('3. Отсуства'!$A$5:$A$200,$A19,'3. Отсуства'!$F$5:$F$200,"Одобрено",'3. Отсуства'!$C$5:$C$200,"&lt;="&amp;('1. Поставки'!$C$9+(51-1)*7+6),'3. Отсуства'!$D$5:$D$200,"&gt;="&amp;('1. Поставки'!$C$9+(51-1)*7)))</f>
        <v/>
      </c>
      <c r="BA19" s="106">
        <f>IF($A19="","",COUNTIFS('3. Отсуства'!$A$5:$A$200,$A19,'3. Отсуства'!$F$5:$F$200,"Одобрено",'3. Отсуства'!$C$5:$C$200,"&lt;="&amp;('1. Поставки'!$C$9+(52-1)*7+6),'3. Отсуства'!$D$5:$D$200,"&gt;="&amp;('1. Поставки'!$C$9+(52-1)*7)))</f>
        <v/>
      </c>
    </row>
    <row r="20" ht="18" customHeight="1" s="55">
      <c r="A20" s="105">
        <f>IF('2. Вработени'!A20="","",'2. Вработени'!A20)</f>
        <v/>
      </c>
      <c r="B20" s="106">
        <f>IF($A20="","",COUNTIFS('3. Отсуства'!$A$5:$A$200,$A20,'3. Отсуства'!$F$5:$F$200,"Одобрено",'3. Отсуства'!$C$5:$C$200,"&lt;="&amp;('1. Поставки'!$C$9+(1-1)*7+6),'3. Отсуства'!$D$5:$D$200,"&gt;="&amp;('1. Поставки'!$C$9+(1-1)*7)))</f>
        <v/>
      </c>
      <c r="C20" s="106">
        <f>IF($A20="","",COUNTIFS('3. Отсуства'!$A$5:$A$200,$A20,'3. Отсуства'!$F$5:$F$200,"Одобрено",'3. Отсуства'!$C$5:$C$200,"&lt;="&amp;('1. Поставки'!$C$9+(2-1)*7+6),'3. Отсуства'!$D$5:$D$200,"&gt;="&amp;('1. Поставки'!$C$9+(2-1)*7)))</f>
        <v/>
      </c>
      <c r="D20" s="106">
        <f>IF($A20="","",COUNTIFS('3. Отсуства'!$A$5:$A$200,$A20,'3. Отсуства'!$F$5:$F$200,"Одобрено",'3. Отсуства'!$C$5:$C$200,"&lt;="&amp;('1. Поставки'!$C$9+(3-1)*7+6),'3. Отсуства'!$D$5:$D$200,"&gt;="&amp;('1. Поставки'!$C$9+(3-1)*7)))</f>
        <v/>
      </c>
      <c r="E20" s="106">
        <f>IF($A20="","",COUNTIFS('3. Отсуства'!$A$5:$A$200,$A20,'3. Отсуства'!$F$5:$F$200,"Одобрено",'3. Отсуства'!$C$5:$C$200,"&lt;="&amp;('1. Поставки'!$C$9+(4-1)*7+6),'3. Отсуства'!$D$5:$D$200,"&gt;="&amp;('1. Поставки'!$C$9+(4-1)*7)))</f>
        <v/>
      </c>
      <c r="F20" s="106">
        <f>IF($A20="","",COUNTIFS('3. Отсуства'!$A$5:$A$200,$A20,'3. Отсуства'!$F$5:$F$200,"Одобрено",'3. Отсуства'!$C$5:$C$200,"&lt;="&amp;('1. Поставки'!$C$9+(5-1)*7+6),'3. Отсуства'!$D$5:$D$200,"&gt;="&amp;('1. Поставки'!$C$9+(5-1)*7)))</f>
        <v/>
      </c>
      <c r="G20" s="106">
        <f>IF($A20="","",COUNTIFS('3. Отсуства'!$A$5:$A$200,$A20,'3. Отсуства'!$F$5:$F$200,"Одобрено",'3. Отсуства'!$C$5:$C$200,"&lt;="&amp;('1. Поставки'!$C$9+(6-1)*7+6),'3. Отсуства'!$D$5:$D$200,"&gt;="&amp;('1. Поставки'!$C$9+(6-1)*7)))</f>
        <v/>
      </c>
      <c r="H20" s="106">
        <f>IF($A20="","",COUNTIFS('3. Отсуства'!$A$5:$A$200,$A20,'3. Отсуства'!$F$5:$F$200,"Одобрено",'3. Отсуства'!$C$5:$C$200,"&lt;="&amp;('1. Поставки'!$C$9+(7-1)*7+6),'3. Отсуства'!$D$5:$D$200,"&gt;="&amp;('1. Поставки'!$C$9+(7-1)*7)))</f>
        <v/>
      </c>
      <c r="I20" s="106">
        <f>IF($A20="","",COUNTIFS('3. Отсуства'!$A$5:$A$200,$A20,'3. Отсуства'!$F$5:$F$200,"Одобрено",'3. Отсуства'!$C$5:$C$200,"&lt;="&amp;('1. Поставки'!$C$9+(8-1)*7+6),'3. Отсуства'!$D$5:$D$200,"&gt;="&amp;('1. Поставки'!$C$9+(8-1)*7)))</f>
        <v/>
      </c>
      <c r="J20" s="106">
        <f>IF($A20="","",COUNTIFS('3. Отсуства'!$A$5:$A$200,$A20,'3. Отсуства'!$F$5:$F$200,"Одобрено",'3. Отсуства'!$C$5:$C$200,"&lt;="&amp;('1. Поставки'!$C$9+(9-1)*7+6),'3. Отсуства'!$D$5:$D$200,"&gt;="&amp;('1. Поставки'!$C$9+(9-1)*7)))</f>
        <v/>
      </c>
      <c r="K20" s="106">
        <f>IF($A20="","",COUNTIFS('3. Отсуства'!$A$5:$A$200,$A20,'3. Отсуства'!$F$5:$F$200,"Одобрено",'3. Отсуства'!$C$5:$C$200,"&lt;="&amp;('1. Поставки'!$C$9+(10-1)*7+6),'3. Отсуства'!$D$5:$D$200,"&gt;="&amp;('1. Поставки'!$C$9+(10-1)*7)))</f>
        <v/>
      </c>
      <c r="L20" s="106">
        <f>IF($A20="","",COUNTIFS('3. Отсуства'!$A$5:$A$200,$A20,'3. Отсуства'!$F$5:$F$200,"Одобрено",'3. Отсуства'!$C$5:$C$200,"&lt;="&amp;('1. Поставки'!$C$9+(11-1)*7+6),'3. Отсуства'!$D$5:$D$200,"&gt;="&amp;('1. Поставки'!$C$9+(11-1)*7)))</f>
        <v/>
      </c>
      <c r="M20" s="106">
        <f>IF($A20="","",COUNTIFS('3. Отсуства'!$A$5:$A$200,$A20,'3. Отсуства'!$F$5:$F$200,"Одобрено",'3. Отсуства'!$C$5:$C$200,"&lt;="&amp;('1. Поставки'!$C$9+(12-1)*7+6),'3. Отсуства'!$D$5:$D$200,"&gt;="&amp;('1. Поставки'!$C$9+(12-1)*7)))</f>
        <v/>
      </c>
      <c r="N20" s="106">
        <f>IF($A20="","",COUNTIFS('3. Отсуства'!$A$5:$A$200,$A20,'3. Отсуства'!$F$5:$F$200,"Одобрено",'3. Отсуства'!$C$5:$C$200,"&lt;="&amp;('1. Поставки'!$C$9+(13-1)*7+6),'3. Отсуства'!$D$5:$D$200,"&gt;="&amp;('1. Поставки'!$C$9+(13-1)*7)))</f>
        <v/>
      </c>
      <c r="O20" s="106">
        <f>IF($A20="","",COUNTIFS('3. Отсуства'!$A$5:$A$200,$A20,'3. Отсуства'!$F$5:$F$200,"Одобрено",'3. Отсуства'!$C$5:$C$200,"&lt;="&amp;('1. Поставки'!$C$9+(14-1)*7+6),'3. Отсуства'!$D$5:$D$200,"&gt;="&amp;('1. Поставки'!$C$9+(14-1)*7)))</f>
        <v/>
      </c>
      <c r="P20" s="106">
        <f>IF($A20="","",COUNTIFS('3. Отсуства'!$A$5:$A$200,$A20,'3. Отсуства'!$F$5:$F$200,"Одобрено",'3. Отсуства'!$C$5:$C$200,"&lt;="&amp;('1. Поставки'!$C$9+(15-1)*7+6),'3. Отсуства'!$D$5:$D$200,"&gt;="&amp;('1. Поставки'!$C$9+(15-1)*7)))</f>
        <v/>
      </c>
      <c r="Q20" s="106">
        <f>IF($A20="","",COUNTIFS('3. Отсуства'!$A$5:$A$200,$A20,'3. Отсуства'!$F$5:$F$200,"Одобрено",'3. Отсуства'!$C$5:$C$200,"&lt;="&amp;('1. Поставки'!$C$9+(16-1)*7+6),'3. Отсуства'!$D$5:$D$200,"&gt;="&amp;('1. Поставки'!$C$9+(16-1)*7)))</f>
        <v/>
      </c>
      <c r="R20" s="106">
        <f>IF($A20="","",COUNTIFS('3. Отсуства'!$A$5:$A$200,$A20,'3. Отсуства'!$F$5:$F$200,"Одобрено",'3. Отсуства'!$C$5:$C$200,"&lt;="&amp;('1. Поставки'!$C$9+(17-1)*7+6),'3. Отсуства'!$D$5:$D$200,"&gt;="&amp;('1. Поставки'!$C$9+(17-1)*7)))</f>
        <v/>
      </c>
      <c r="S20" s="106">
        <f>IF($A20="","",COUNTIFS('3. Отсуства'!$A$5:$A$200,$A20,'3. Отсуства'!$F$5:$F$200,"Одобрено",'3. Отсуства'!$C$5:$C$200,"&lt;="&amp;('1. Поставки'!$C$9+(18-1)*7+6),'3. Отсуства'!$D$5:$D$200,"&gt;="&amp;('1. Поставки'!$C$9+(18-1)*7)))</f>
        <v/>
      </c>
      <c r="T20" s="106">
        <f>IF($A20="","",COUNTIFS('3. Отсуства'!$A$5:$A$200,$A20,'3. Отсуства'!$F$5:$F$200,"Одобрено",'3. Отсуства'!$C$5:$C$200,"&lt;="&amp;('1. Поставки'!$C$9+(19-1)*7+6),'3. Отсуства'!$D$5:$D$200,"&gt;="&amp;('1. Поставки'!$C$9+(19-1)*7)))</f>
        <v/>
      </c>
      <c r="U20" s="106">
        <f>IF($A20="","",COUNTIFS('3. Отсуства'!$A$5:$A$200,$A20,'3. Отсуства'!$F$5:$F$200,"Одобрено",'3. Отсуства'!$C$5:$C$200,"&lt;="&amp;('1. Поставки'!$C$9+(20-1)*7+6),'3. Отсуства'!$D$5:$D$200,"&gt;="&amp;('1. Поставки'!$C$9+(20-1)*7)))</f>
        <v/>
      </c>
      <c r="V20" s="106">
        <f>IF($A20="","",COUNTIFS('3. Отсуства'!$A$5:$A$200,$A20,'3. Отсуства'!$F$5:$F$200,"Одобрено",'3. Отсуства'!$C$5:$C$200,"&lt;="&amp;('1. Поставки'!$C$9+(21-1)*7+6),'3. Отсуства'!$D$5:$D$200,"&gt;="&amp;('1. Поставки'!$C$9+(21-1)*7)))</f>
        <v/>
      </c>
      <c r="W20" s="106">
        <f>IF($A20="","",COUNTIFS('3. Отсуства'!$A$5:$A$200,$A20,'3. Отсуства'!$F$5:$F$200,"Одобрено",'3. Отсуства'!$C$5:$C$200,"&lt;="&amp;('1. Поставки'!$C$9+(22-1)*7+6),'3. Отсуства'!$D$5:$D$200,"&gt;="&amp;('1. Поставки'!$C$9+(22-1)*7)))</f>
        <v/>
      </c>
      <c r="X20" s="106">
        <f>IF($A20="","",COUNTIFS('3. Отсуства'!$A$5:$A$200,$A20,'3. Отсуства'!$F$5:$F$200,"Одобрено",'3. Отсуства'!$C$5:$C$200,"&lt;="&amp;('1. Поставки'!$C$9+(23-1)*7+6),'3. Отсуства'!$D$5:$D$200,"&gt;="&amp;('1. Поставки'!$C$9+(23-1)*7)))</f>
        <v/>
      </c>
      <c r="Y20" s="106">
        <f>IF($A20="","",COUNTIFS('3. Отсуства'!$A$5:$A$200,$A20,'3. Отсуства'!$F$5:$F$200,"Одобрено",'3. Отсуства'!$C$5:$C$200,"&lt;="&amp;('1. Поставки'!$C$9+(24-1)*7+6),'3. Отсуства'!$D$5:$D$200,"&gt;="&amp;('1. Поставки'!$C$9+(24-1)*7)))</f>
        <v/>
      </c>
      <c r="Z20" s="106">
        <f>IF($A20="","",COUNTIFS('3. Отсуства'!$A$5:$A$200,$A20,'3. Отсуства'!$F$5:$F$200,"Одобрено",'3. Отсуства'!$C$5:$C$200,"&lt;="&amp;('1. Поставки'!$C$9+(25-1)*7+6),'3. Отсуства'!$D$5:$D$200,"&gt;="&amp;('1. Поставки'!$C$9+(25-1)*7)))</f>
        <v/>
      </c>
      <c r="AA20" s="106">
        <f>IF($A20="","",COUNTIFS('3. Отсуства'!$A$5:$A$200,$A20,'3. Отсуства'!$F$5:$F$200,"Одобрено",'3. Отсуства'!$C$5:$C$200,"&lt;="&amp;('1. Поставки'!$C$9+(26-1)*7+6),'3. Отсуства'!$D$5:$D$200,"&gt;="&amp;('1. Поставки'!$C$9+(26-1)*7)))</f>
        <v/>
      </c>
      <c r="AB20" s="106">
        <f>IF($A20="","",COUNTIFS('3. Отсуства'!$A$5:$A$200,$A20,'3. Отсуства'!$F$5:$F$200,"Одобрено",'3. Отсуства'!$C$5:$C$200,"&lt;="&amp;('1. Поставки'!$C$9+(27-1)*7+6),'3. Отсуства'!$D$5:$D$200,"&gt;="&amp;('1. Поставки'!$C$9+(27-1)*7)))</f>
        <v/>
      </c>
      <c r="AC20" s="106">
        <f>IF($A20="","",COUNTIFS('3. Отсуства'!$A$5:$A$200,$A20,'3. Отсуства'!$F$5:$F$200,"Одобрено",'3. Отсуства'!$C$5:$C$200,"&lt;="&amp;('1. Поставки'!$C$9+(28-1)*7+6),'3. Отсуства'!$D$5:$D$200,"&gt;="&amp;('1. Поставки'!$C$9+(28-1)*7)))</f>
        <v/>
      </c>
      <c r="AD20" s="106">
        <f>IF($A20="","",COUNTIFS('3. Отсуства'!$A$5:$A$200,$A20,'3. Отсуства'!$F$5:$F$200,"Одобрено",'3. Отсуства'!$C$5:$C$200,"&lt;="&amp;('1. Поставки'!$C$9+(29-1)*7+6),'3. Отсуства'!$D$5:$D$200,"&gt;="&amp;('1. Поставки'!$C$9+(29-1)*7)))</f>
        <v/>
      </c>
      <c r="AE20" s="106">
        <f>IF($A20="","",COUNTIFS('3. Отсуства'!$A$5:$A$200,$A20,'3. Отсуства'!$F$5:$F$200,"Одобрено",'3. Отсуства'!$C$5:$C$200,"&lt;="&amp;('1. Поставки'!$C$9+(30-1)*7+6),'3. Отсуства'!$D$5:$D$200,"&gt;="&amp;('1. Поставки'!$C$9+(30-1)*7)))</f>
        <v/>
      </c>
      <c r="AF20" s="106">
        <f>IF($A20="","",COUNTIFS('3. Отсуства'!$A$5:$A$200,$A20,'3. Отсуства'!$F$5:$F$200,"Одобрено",'3. Отсуства'!$C$5:$C$200,"&lt;="&amp;('1. Поставки'!$C$9+(31-1)*7+6),'3. Отсуства'!$D$5:$D$200,"&gt;="&amp;('1. Поставки'!$C$9+(31-1)*7)))</f>
        <v/>
      </c>
      <c r="AG20" s="106">
        <f>IF($A20="","",COUNTIFS('3. Отсуства'!$A$5:$A$200,$A20,'3. Отсуства'!$F$5:$F$200,"Одобрено",'3. Отсуства'!$C$5:$C$200,"&lt;="&amp;('1. Поставки'!$C$9+(32-1)*7+6),'3. Отсуства'!$D$5:$D$200,"&gt;="&amp;('1. Поставки'!$C$9+(32-1)*7)))</f>
        <v/>
      </c>
      <c r="AH20" s="106">
        <f>IF($A20="","",COUNTIFS('3. Отсуства'!$A$5:$A$200,$A20,'3. Отсуства'!$F$5:$F$200,"Одобрено",'3. Отсуства'!$C$5:$C$200,"&lt;="&amp;('1. Поставки'!$C$9+(33-1)*7+6),'3. Отсуства'!$D$5:$D$200,"&gt;="&amp;('1. Поставки'!$C$9+(33-1)*7)))</f>
        <v/>
      </c>
      <c r="AI20" s="106">
        <f>IF($A20="","",COUNTIFS('3. Отсуства'!$A$5:$A$200,$A20,'3. Отсуства'!$F$5:$F$200,"Одобрено",'3. Отсуства'!$C$5:$C$200,"&lt;="&amp;('1. Поставки'!$C$9+(34-1)*7+6),'3. Отсуства'!$D$5:$D$200,"&gt;="&amp;('1. Поставки'!$C$9+(34-1)*7)))</f>
        <v/>
      </c>
      <c r="AJ20" s="106">
        <f>IF($A20="","",COUNTIFS('3. Отсуства'!$A$5:$A$200,$A20,'3. Отсуства'!$F$5:$F$200,"Одобрено",'3. Отсуства'!$C$5:$C$200,"&lt;="&amp;('1. Поставки'!$C$9+(35-1)*7+6),'3. Отсуства'!$D$5:$D$200,"&gt;="&amp;('1. Поставки'!$C$9+(35-1)*7)))</f>
        <v/>
      </c>
      <c r="AK20" s="106">
        <f>IF($A20="","",COUNTIFS('3. Отсуства'!$A$5:$A$200,$A20,'3. Отсуства'!$F$5:$F$200,"Одобрено",'3. Отсуства'!$C$5:$C$200,"&lt;="&amp;('1. Поставки'!$C$9+(36-1)*7+6),'3. Отсуства'!$D$5:$D$200,"&gt;="&amp;('1. Поставки'!$C$9+(36-1)*7)))</f>
        <v/>
      </c>
      <c r="AL20" s="106">
        <f>IF($A20="","",COUNTIFS('3. Отсуства'!$A$5:$A$200,$A20,'3. Отсуства'!$F$5:$F$200,"Одобрено",'3. Отсуства'!$C$5:$C$200,"&lt;="&amp;('1. Поставки'!$C$9+(37-1)*7+6),'3. Отсуства'!$D$5:$D$200,"&gt;="&amp;('1. Поставки'!$C$9+(37-1)*7)))</f>
        <v/>
      </c>
      <c r="AM20" s="106">
        <f>IF($A20="","",COUNTIFS('3. Отсуства'!$A$5:$A$200,$A20,'3. Отсуства'!$F$5:$F$200,"Одобрено",'3. Отсуства'!$C$5:$C$200,"&lt;="&amp;('1. Поставки'!$C$9+(38-1)*7+6),'3. Отсуства'!$D$5:$D$200,"&gt;="&amp;('1. Поставки'!$C$9+(38-1)*7)))</f>
        <v/>
      </c>
      <c r="AN20" s="106">
        <f>IF($A20="","",COUNTIFS('3. Отсуства'!$A$5:$A$200,$A20,'3. Отсуства'!$F$5:$F$200,"Одобрено",'3. Отсуства'!$C$5:$C$200,"&lt;="&amp;('1. Поставки'!$C$9+(39-1)*7+6),'3. Отсуства'!$D$5:$D$200,"&gt;="&amp;('1. Поставки'!$C$9+(39-1)*7)))</f>
        <v/>
      </c>
      <c r="AO20" s="106">
        <f>IF($A20="","",COUNTIFS('3. Отсуства'!$A$5:$A$200,$A20,'3. Отсуства'!$F$5:$F$200,"Одобрено",'3. Отсуства'!$C$5:$C$200,"&lt;="&amp;('1. Поставки'!$C$9+(40-1)*7+6),'3. Отсуства'!$D$5:$D$200,"&gt;="&amp;('1. Поставки'!$C$9+(40-1)*7)))</f>
        <v/>
      </c>
      <c r="AP20" s="106">
        <f>IF($A20="","",COUNTIFS('3. Отсуства'!$A$5:$A$200,$A20,'3. Отсуства'!$F$5:$F$200,"Одобрено",'3. Отсуства'!$C$5:$C$200,"&lt;="&amp;('1. Поставки'!$C$9+(41-1)*7+6),'3. Отсуства'!$D$5:$D$200,"&gt;="&amp;('1. Поставки'!$C$9+(41-1)*7)))</f>
        <v/>
      </c>
      <c r="AQ20" s="106">
        <f>IF($A20="","",COUNTIFS('3. Отсуства'!$A$5:$A$200,$A20,'3. Отсуства'!$F$5:$F$200,"Одобрено",'3. Отсуства'!$C$5:$C$200,"&lt;="&amp;('1. Поставки'!$C$9+(42-1)*7+6),'3. Отсуства'!$D$5:$D$200,"&gt;="&amp;('1. Поставки'!$C$9+(42-1)*7)))</f>
        <v/>
      </c>
      <c r="AR20" s="106">
        <f>IF($A20="","",COUNTIFS('3. Отсуства'!$A$5:$A$200,$A20,'3. Отсуства'!$F$5:$F$200,"Одобрено",'3. Отсуства'!$C$5:$C$200,"&lt;="&amp;('1. Поставки'!$C$9+(43-1)*7+6),'3. Отсуства'!$D$5:$D$200,"&gt;="&amp;('1. Поставки'!$C$9+(43-1)*7)))</f>
        <v/>
      </c>
      <c r="AS20" s="106">
        <f>IF($A20="","",COUNTIFS('3. Отсуства'!$A$5:$A$200,$A20,'3. Отсуства'!$F$5:$F$200,"Одобрено",'3. Отсуства'!$C$5:$C$200,"&lt;="&amp;('1. Поставки'!$C$9+(44-1)*7+6),'3. Отсуства'!$D$5:$D$200,"&gt;="&amp;('1. Поставки'!$C$9+(44-1)*7)))</f>
        <v/>
      </c>
      <c r="AT20" s="106">
        <f>IF($A20="","",COUNTIFS('3. Отсуства'!$A$5:$A$200,$A20,'3. Отсуства'!$F$5:$F$200,"Одобрено",'3. Отсуства'!$C$5:$C$200,"&lt;="&amp;('1. Поставки'!$C$9+(45-1)*7+6),'3. Отсуства'!$D$5:$D$200,"&gt;="&amp;('1. Поставки'!$C$9+(45-1)*7)))</f>
        <v/>
      </c>
      <c r="AU20" s="106">
        <f>IF($A20="","",COUNTIFS('3. Отсуства'!$A$5:$A$200,$A20,'3. Отсуства'!$F$5:$F$200,"Одобрено",'3. Отсуства'!$C$5:$C$200,"&lt;="&amp;('1. Поставки'!$C$9+(46-1)*7+6),'3. Отсуства'!$D$5:$D$200,"&gt;="&amp;('1. Поставки'!$C$9+(46-1)*7)))</f>
        <v/>
      </c>
      <c r="AV20" s="106">
        <f>IF($A20="","",COUNTIFS('3. Отсуства'!$A$5:$A$200,$A20,'3. Отсуства'!$F$5:$F$200,"Одобрено",'3. Отсуства'!$C$5:$C$200,"&lt;="&amp;('1. Поставки'!$C$9+(47-1)*7+6),'3. Отсуства'!$D$5:$D$200,"&gt;="&amp;('1. Поставки'!$C$9+(47-1)*7)))</f>
        <v/>
      </c>
      <c r="AW20" s="106">
        <f>IF($A20="","",COUNTIFS('3. Отсуства'!$A$5:$A$200,$A20,'3. Отсуства'!$F$5:$F$200,"Одобрено",'3. Отсуства'!$C$5:$C$200,"&lt;="&amp;('1. Поставки'!$C$9+(48-1)*7+6),'3. Отсуства'!$D$5:$D$200,"&gt;="&amp;('1. Поставки'!$C$9+(48-1)*7)))</f>
        <v/>
      </c>
      <c r="AX20" s="106">
        <f>IF($A20="","",COUNTIFS('3. Отсуства'!$A$5:$A$200,$A20,'3. Отсуства'!$F$5:$F$200,"Одобрено",'3. Отсуства'!$C$5:$C$200,"&lt;="&amp;('1. Поставки'!$C$9+(49-1)*7+6),'3. Отсуства'!$D$5:$D$200,"&gt;="&amp;('1. Поставки'!$C$9+(49-1)*7)))</f>
        <v/>
      </c>
      <c r="AY20" s="106">
        <f>IF($A20="","",COUNTIFS('3. Отсуства'!$A$5:$A$200,$A20,'3. Отсуства'!$F$5:$F$200,"Одобрено",'3. Отсуства'!$C$5:$C$200,"&lt;="&amp;('1. Поставки'!$C$9+(50-1)*7+6),'3. Отсуства'!$D$5:$D$200,"&gt;="&amp;('1. Поставки'!$C$9+(50-1)*7)))</f>
        <v/>
      </c>
      <c r="AZ20" s="106">
        <f>IF($A20="","",COUNTIFS('3. Отсуства'!$A$5:$A$200,$A20,'3. Отсуства'!$F$5:$F$200,"Одобрено",'3. Отсуства'!$C$5:$C$200,"&lt;="&amp;('1. Поставки'!$C$9+(51-1)*7+6),'3. Отсуства'!$D$5:$D$200,"&gt;="&amp;('1. Поставки'!$C$9+(51-1)*7)))</f>
        <v/>
      </c>
      <c r="BA20" s="106">
        <f>IF($A20="","",COUNTIFS('3. Отсуства'!$A$5:$A$200,$A20,'3. Отсуства'!$F$5:$F$200,"Одобрено",'3. Отсуства'!$C$5:$C$200,"&lt;="&amp;('1. Поставки'!$C$9+(52-1)*7+6),'3. Отсуства'!$D$5:$D$200,"&gt;="&amp;('1. Поставки'!$C$9+(52-1)*7)))</f>
        <v/>
      </c>
    </row>
    <row r="21" ht="18" customHeight="1" s="55">
      <c r="A21" s="105">
        <f>IF('2. Вработени'!A21="","",'2. Вработени'!A21)</f>
        <v/>
      </c>
      <c r="B21" s="106">
        <f>IF($A21="","",COUNTIFS('3. Отсуства'!$A$5:$A$200,$A21,'3. Отсуства'!$F$5:$F$200,"Одобрено",'3. Отсуства'!$C$5:$C$200,"&lt;="&amp;('1. Поставки'!$C$9+(1-1)*7+6),'3. Отсуства'!$D$5:$D$200,"&gt;="&amp;('1. Поставки'!$C$9+(1-1)*7)))</f>
        <v/>
      </c>
      <c r="C21" s="106">
        <f>IF($A21="","",COUNTIFS('3. Отсуства'!$A$5:$A$200,$A21,'3. Отсуства'!$F$5:$F$200,"Одобрено",'3. Отсуства'!$C$5:$C$200,"&lt;="&amp;('1. Поставки'!$C$9+(2-1)*7+6),'3. Отсуства'!$D$5:$D$200,"&gt;="&amp;('1. Поставки'!$C$9+(2-1)*7)))</f>
        <v/>
      </c>
      <c r="D21" s="106">
        <f>IF($A21="","",COUNTIFS('3. Отсуства'!$A$5:$A$200,$A21,'3. Отсуства'!$F$5:$F$200,"Одобрено",'3. Отсуства'!$C$5:$C$200,"&lt;="&amp;('1. Поставки'!$C$9+(3-1)*7+6),'3. Отсуства'!$D$5:$D$200,"&gt;="&amp;('1. Поставки'!$C$9+(3-1)*7)))</f>
        <v/>
      </c>
      <c r="E21" s="106">
        <f>IF($A21="","",COUNTIFS('3. Отсуства'!$A$5:$A$200,$A21,'3. Отсуства'!$F$5:$F$200,"Одобрено",'3. Отсуства'!$C$5:$C$200,"&lt;="&amp;('1. Поставки'!$C$9+(4-1)*7+6),'3. Отсуства'!$D$5:$D$200,"&gt;="&amp;('1. Поставки'!$C$9+(4-1)*7)))</f>
        <v/>
      </c>
      <c r="F21" s="106">
        <f>IF($A21="","",COUNTIFS('3. Отсуства'!$A$5:$A$200,$A21,'3. Отсуства'!$F$5:$F$200,"Одобрено",'3. Отсуства'!$C$5:$C$200,"&lt;="&amp;('1. Поставки'!$C$9+(5-1)*7+6),'3. Отсуства'!$D$5:$D$200,"&gt;="&amp;('1. Поставки'!$C$9+(5-1)*7)))</f>
        <v/>
      </c>
      <c r="G21" s="106">
        <f>IF($A21="","",COUNTIFS('3. Отсуства'!$A$5:$A$200,$A21,'3. Отсуства'!$F$5:$F$200,"Одобрено",'3. Отсуства'!$C$5:$C$200,"&lt;="&amp;('1. Поставки'!$C$9+(6-1)*7+6),'3. Отсуства'!$D$5:$D$200,"&gt;="&amp;('1. Поставки'!$C$9+(6-1)*7)))</f>
        <v/>
      </c>
      <c r="H21" s="106">
        <f>IF($A21="","",COUNTIFS('3. Отсуства'!$A$5:$A$200,$A21,'3. Отсуства'!$F$5:$F$200,"Одобрено",'3. Отсуства'!$C$5:$C$200,"&lt;="&amp;('1. Поставки'!$C$9+(7-1)*7+6),'3. Отсуства'!$D$5:$D$200,"&gt;="&amp;('1. Поставки'!$C$9+(7-1)*7)))</f>
        <v/>
      </c>
      <c r="I21" s="106">
        <f>IF($A21="","",COUNTIFS('3. Отсуства'!$A$5:$A$200,$A21,'3. Отсуства'!$F$5:$F$200,"Одобрено",'3. Отсуства'!$C$5:$C$200,"&lt;="&amp;('1. Поставки'!$C$9+(8-1)*7+6),'3. Отсуства'!$D$5:$D$200,"&gt;="&amp;('1. Поставки'!$C$9+(8-1)*7)))</f>
        <v/>
      </c>
      <c r="J21" s="106">
        <f>IF($A21="","",COUNTIFS('3. Отсуства'!$A$5:$A$200,$A21,'3. Отсуства'!$F$5:$F$200,"Одобрено",'3. Отсуства'!$C$5:$C$200,"&lt;="&amp;('1. Поставки'!$C$9+(9-1)*7+6),'3. Отсуства'!$D$5:$D$200,"&gt;="&amp;('1. Поставки'!$C$9+(9-1)*7)))</f>
        <v/>
      </c>
      <c r="K21" s="106">
        <f>IF($A21="","",COUNTIFS('3. Отсуства'!$A$5:$A$200,$A21,'3. Отсуства'!$F$5:$F$200,"Одобрено",'3. Отсуства'!$C$5:$C$200,"&lt;="&amp;('1. Поставки'!$C$9+(10-1)*7+6),'3. Отсуства'!$D$5:$D$200,"&gt;="&amp;('1. Поставки'!$C$9+(10-1)*7)))</f>
        <v/>
      </c>
      <c r="L21" s="106">
        <f>IF($A21="","",COUNTIFS('3. Отсуства'!$A$5:$A$200,$A21,'3. Отсуства'!$F$5:$F$200,"Одобрено",'3. Отсуства'!$C$5:$C$200,"&lt;="&amp;('1. Поставки'!$C$9+(11-1)*7+6),'3. Отсуства'!$D$5:$D$200,"&gt;="&amp;('1. Поставки'!$C$9+(11-1)*7)))</f>
        <v/>
      </c>
      <c r="M21" s="106">
        <f>IF($A21="","",COUNTIFS('3. Отсуства'!$A$5:$A$200,$A21,'3. Отсуства'!$F$5:$F$200,"Одобрено",'3. Отсуства'!$C$5:$C$200,"&lt;="&amp;('1. Поставки'!$C$9+(12-1)*7+6),'3. Отсуства'!$D$5:$D$200,"&gt;="&amp;('1. Поставки'!$C$9+(12-1)*7)))</f>
        <v/>
      </c>
      <c r="N21" s="106">
        <f>IF($A21="","",COUNTIFS('3. Отсуства'!$A$5:$A$200,$A21,'3. Отсуства'!$F$5:$F$200,"Одобрено",'3. Отсуства'!$C$5:$C$200,"&lt;="&amp;('1. Поставки'!$C$9+(13-1)*7+6),'3. Отсуства'!$D$5:$D$200,"&gt;="&amp;('1. Поставки'!$C$9+(13-1)*7)))</f>
        <v/>
      </c>
      <c r="O21" s="106">
        <f>IF($A21="","",COUNTIFS('3. Отсуства'!$A$5:$A$200,$A21,'3. Отсуства'!$F$5:$F$200,"Одобрено",'3. Отсуства'!$C$5:$C$200,"&lt;="&amp;('1. Поставки'!$C$9+(14-1)*7+6),'3. Отсуства'!$D$5:$D$200,"&gt;="&amp;('1. Поставки'!$C$9+(14-1)*7)))</f>
        <v/>
      </c>
      <c r="P21" s="106">
        <f>IF($A21="","",COUNTIFS('3. Отсуства'!$A$5:$A$200,$A21,'3. Отсуства'!$F$5:$F$200,"Одобрено",'3. Отсуства'!$C$5:$C$200,"&lt;="&amp;('1. Поставки'!$C$9+(15-1)*7+6),'3. Отсуства'!$D$5:$D$200,"&gt;="&amp;('1. Поставки'!$C$9+(15-1)*7)))</f>
        <v/>
      </c>
      <c r="Q21" s="106">
        <f>IF($A21="","",COUNTIFS('3. Отсуства'!$A$5:$A$200,$A21,'3. Отсуства'!$F$5:$F$200,"Одобрено",'3. Отсуства'!$C$5:$C$200,"&lt;="&amp;('1. Поставки'!$C$9+(16-1)*7+6),'3. Отсуства'!$D$5:$D$200,"&gt;="&amp;('1. Поставки'!$C$9+(16-1)*7)))</f>
        <v/>
      </c>
      <c r="R21" s="106">
        <f>IF($A21="","",COUNTIFS('3. Отсуства'!$A$5:$A$200,$A21,'3. Отсуства'!$F$5:$F$200,"Одобрено",'3. Отсуства'!$C$5:$C$200,"&lt;="&amp;('1. Поставки'!$C$9+(17-1)*7+6),'3. Отсуства'!$D$5:$D$200,"&gt;="&amp;('1. Поставки'!$C$9+(17-1)*7)))</f>
        <v/>
      </c>
      <c r="S21" s="106">
        <f>IF($A21="","",COUNTIFS('3. Отсуства'!$A$5:$A$200,$A21,'3. Отсуства'!$F$5:$F$200,"Одобрено",'3. Отсуства'!$C$5:$C$200,"&lt;="&amp;('1. Поставки'!$C$9+(18-1)*7+6),'3. Отсуства'!$D$5:$D$200,"&gt;="&amp;('1. Поставки'!$C$9+(18-1)*7)))</f>
        <v/>
      </c>
      <c r="T21" s="106">
        <f>IF($A21="","",COUNTIFS('3. Отсуства'!$A$5:$A$200,$A21,'3. Отсуства'!$F$5:$F$200,"Одобрено",'3. Отсуства'!$C$5:$C$200,"&lt;="&amp;('1. Поставки'!$C$9+(19-1)*7+6),'3. Отсуства'!$D$5:$D$200,"&gt;="&amp;('1. Поставки'!$C$9+(19-1)*7)))</f>
        <v/>
      </c>
      <c r="U21" s="106">
        <f>IF($A21="","",COUNTIFS('3. Отсуства'!$A$5:$A$200,$A21,'3. Отсуства'!$F$5:$F$200,"Одобрено",'3. Отсуства'!$C$5:$C$200,"&lt;="&amp;('1. Поставки'!$C$9+(20-1)*7+6),'3. Отсуства'!$D$5:$D$200,"&gt;="&amp;('1. Поставки'!$C$9+(20-1)*7)))</f>
        <v/>
      </c>
      <c r="V21" s="106">
        <f>IF($A21="","",COUNTIFS('3. Отсуства'!$A$5:$A$200,$A21,'3. Отсуства'!$F$5:$F$200,"Одобрено",'3. Отсуства'!$C$5:$C$200,"&lt;="&amp;('1. Поставки'!$C$9+(21-1)*7+6),'3. Отсуства'!$D$5:$D$200,"&gt;="&amp;('1. Поставки'!$C$9+(21-1)*7)))</f>
        <v/>
      </c>
      <c r="W21" s="106">
        <f>IF($A21="","",COUNTIFS('3. Отсуства'!$A$5:$A$200,$A21,'3. Отсуства'!$F$5:$F$200,"Одобрено",'3. Отсуства'!$C$5:$C$200,"&lt;="&amp;('1. Поставки'!$C$9+(22-1)*7+6),'3. Отсуства'!$D$5:$D$200,"&gt;="&amp;('1. Поставки'!$C$9+(22-1)*7)))</f>
        <v/>
      </c>
      <c r="X21" s="106">
        <f>IF($A21="","",COUNTIFS('3. Отсуства'!$A$5:$A$200,$A21,'3. Отсуства'!$F$5:$F$200,"Одобрено",'3. Отсуства'!$C$5:$C$200,"&lt;="&amp;('1. Поставки'!$C$9+(23-1)*7+6),'3. Отсуства'!$D$5:$D$200,"&gt;="&amp;('1. Поставки'!$C$9+(23-1)*7)))</f>
        <v/>
      </c>
      <c r="Y21" s="106">
        <f>IF($A21="","",COUNTIFS('3. Отсуства'!$A$5:$A$200,$A21,'3. Отсуства'!$F$5:$F$200,"Одобрено",'3. Отсуства'!$C$5:$C$200,"&lt;="&amp;('1. Поставки'!$C$9+(24-1)*7+6),'3. Отсуства'!$D$5:$D$200,"&gt;="&amp;('1. Поставки'!$C$9+(24-1)*7)))</f>
        <v/>
      </c>
      <c r="Z21" s="106">
        <f>IF($A21="","",COUNTIFS('3. Отсуства'!$A$5:$A$200,$A21,'3. Отсуства'!$F$5:$F$200,"Одобрено",'3. Отсуства'!$C$5:$C$200,"&lt;="&amp;('1. Поставки'!$C$9+(25-1)*7+6),'3. Отсуства'!$D$5:$D$200,"&gt;="&amp;('1. Поставки'!$C$9+(25-1)*7)))</f>
        <v/>
      </c>
      <c r="AA21" s="106">
        <f>IF($A21="","",COUNTIFS('3. Отсуства'!$A$5:$A$200,$A21,'3. Отсуства'!$F$5:$F$200,"Одобрено",'3. Отсуства'!$C$5:$C$200,"&lt;="&amp;('1. Поставки'!$C$9+(26-1)*7+6),'3. Отсуства'!$D$5:$D$200,"&gt;="&amp;('1. Поставки'!$C$9+(26-1)*7)))</f>
        <v/>
      </c>
      <c r="AB21" s="106">
        <f>IF($A21="","",COUNTIFS('3. Отсуства'!$A$5:$A$200,$A21,'3. Отсуства'!$F$5:$F$200,"Одобрено",'3. Отсуства'!$C$5:$C$200,"&lt;="&amp;('1. Поставки'!$C$9+(27-1)*7+6),'3. Отсуства'!$D$5:$D$200,"&gt;="&amp;('1. Поставки'!$C$9+(27-1)*7)))</f>
        <v/>
      </c>
      <c r="AC21" s="106">
        <f>IF($A21="","",COUNTIFS('3. Отсуства'!$A$5:$A$200,$A21,'3. Отсуства'!$F$5:$F$200,"Одобрено",'3. Отсуства'!$C$5:$C$200,"&lt;="&amp;('1. Поставки'!$C$9+(28-1)*7+6),'3. Отсуства'!$D$5:$D$200,"&gt;="&amp;('1. Поставки'!$C$9+(28-1)*7)))</f>
        <v/>
      </c>
      <c r="AD21" s="106">
        <f>IF($A21="","",COUNTIFS('3. Отсуства'!$A$5:$A$200,$A21,'3. Отсуства'!$F$5:$F$200,"Одобрено",'3. Отсуства'!$C$5:$C$200,"&lt;="&amp;('1. Поставки'!$C$9+(29-1)*7+6),'3. Отсуства'!$D$5:$D$200,"&gt;="&amp;('1. Поставки'!$C$9+(29-1)*7)))</f>
        <v/>
      </c>
      <c r="AE21" s="106">
        <f>IF($A21="","",COUNTIFS('3. Отсуства'!$A$5:$A$200,$A21,'3. Отсуства'!$F$5:$F$200,"Одобрено",'3. Отсуства'!$C$5:$C$200,"&lt;="&amp;('1. Поставки'!$C$9+(30-1)*7+6),'3. Отсуства'!$D$5:$D$200,"&gt;="&amp;('1. Поставки'!$C$9+(30-1)*7)))</f>
        <v/>
      </c>
      <c r="AF21" s="106">
        <f>IF($A21="","",COUNTIFS('3. Отсуства'!$A$5:$A$200,$A21,'3. Отсуства'!$F$5:$F$200,"Одобрено",'3. Отсуства'!$C$5:$C$200,"&lt;="&amp;('1. Поставки'!$C$9+(31-1)*7+6),'3. Отсуства'!$D$5:$D$200,"&gt;="&amp;('1. Поставки'!$C$9+(31-1)*7)))</f>
        <v/>
      </c>
      <c r="AG21" s="106">
        <f>IF($A21="","",COUNTIFS('3. Отсуства'!$A$5:$A$200,$A21,'3. Отсуства'!$F$5:$F$200,"Одобрено",'3. Отсуства'!$C$5:$C$200,"&lt;="&amp;('1. Поставки'!$C$9+(32-1)*7+6),'3. Отсуства'!$D$5:$D$200,"&gt;="&amp;('1. Поставки'!$C$9+(32-1)*7)))</f>
        <v/>
      </c>
      <c r="AH21" s="106">
        <f>IF($A21="","",COUNTIFS('3. Отсуства'!$A$5:$A$200,$A21,'3. Отсуства'!$F$5:$F$200,"Одобрено",'3. Отсуства'!$C$5:$C$200,"&lt;="&amp;('1. Поставки'!$C$9+(33-1)*7+6),'3. Отсуства'!$D$5:$D$200,"&gt;="&amp;('1. Поставки'!$C$9+(33-1)*7)))</f>
        <v/>
      </c>
      <c r="AI21" s="106">
        <f>IF($A21="","",COUNTIFS('3. Отсуства'!$A$5:$A$200,$A21,'3. Отсуства'!$F$5:$F$200,"Одобрено",'3. Отсуства'!$C$5:$C$200,"&lt;="&amp;('1. Поставки'!$C$9+(34-1)*7+6),'3. Отсуства'!$D$5:$D$200,"&gt;="&amp;('1. Поставки'!$C$9+(34-1)*7)))</f>
        <v/>
      </c>
      <c r="AJ21" s="106">
        <f>IF($A21="","",COUNTIFS('3. Отсуства'!$A$5:$A$200,$A21,'3. Отсуства'!$F$5:$F$200,"Одобрено",'3. Отсуства'!$C$5:$C$200,"&lt;="&amp;('1. Поставки'!$C$9+(35-1)*7+6),'3. Отсуства'!$D$5:$D$200,"&gt;="&amp;('1. Поставки'!$C$9+(35-1)*7)))</f>
        <v/>
      </c>
      <c r="AK21" s="106">
        <f>IF($A21="","",COUNTIFS('3. Отсуства'!$A$5:$A$200,$A21,'3. Отсуства'!$F$5:$F$200,"Одобрено",'3. Отсуства'!$C$5:$C$200,"&lt;="&amp;('1. Поставки'!$C$9+(36-1)*7+6),'3. Отсуства'!$D$5:$D$200,"&gt;="&amp;('1. Поставки'!$C$9+(36-1)*7)))</f>
        <v/>
      </c>
      <c r="AL21" s="106">
        <f>IF($A21="","",COUNTIFS('3. Отсуства'!$A$5:$A$200,$A21,'3. Отсуства'!$F$5:$F$200,"Одобрено",'3. Отсуства'!$C$5:$C$200,"&lt;="&amp;('1. Поставки'!$C$9+(37-1)*7+6),'3. Отсуства'!$D$5:$D$200,"&gt;="&amp;('1. Поставки'!$C$9+(37-1)*7)))</f>
        <v/>
      </c>
      <c r="AM21" s="106">
        <f>IF($A21="","",COUNTIFS('3. Отсуства'!$A$5:$A$200,$A21,'3. Отсуства'!$F$5:$F$200,"Одобрено",'3. Отсуства'!$C$5:$C$200,"&lt;="&amp;('1. Поставки'!$C$9+(38-1)*7+6),'3. Отсуства'!$D$5:$D$200,"&gt;="&amp;('1. Поставки'!$C$9+(38-1)*7)))</f>
        <v/>
      </c>
      <c r="AN21" s="106">
        <f>IF($A21="","",COUNTIFS('3. Отсуства'!$A$5:$A$200,$A21,'3. Отсуства'!$F$5:$F$200,"Одобрено",'3. Отсуства'!$C$5:$C$200,"&lt;="&amp;('1. Поставки'!$C$9+(39-1)*7+6),'3. Отсуства'!$D$5:$D$200,"&gt;="&amp;('1. Поставки'!$C$9+(39-1)*7)))</f>
        <v/>
      </c>
      <c r="AO21" s="106">
        <f>IF($A21="","",COUNTIFS('3. Отсуства'!$A$5:$A$200,$A21,'3. Отсуства'!$F$5:$F$200,"Одобрено",'3. Отсуства'!$C$5:$C$200,"&lt;="&amp;('1. Поставки'!$C$9+(40-1)*7+6),'3. Отсуства'!$D$5:$D$200,"&gt;="&amp;('1. Поставки'!$C$9+(40-1)*7)))</f>
        <v/>
      </c>
      <c r="AP21" s="106">
        <f>IF($A21="","",COUNTIFS('3. Отсуства'!$A$5:$A$200,$A21,'3. Отсуства'!$F$5:$F$200,"Одобрено",'3. Отсуства'!$C$5:$C$200,"&lt;="&amp;('1. Поставки'!$C$9+(41-1)*7+6),'3. Отсуства'!$D$5:$D$200,"&gt;="&amp;('1. Поставки'!$C$9+(41-1)*7)))</f>
        <v/>
      </c>
      <c r="AQ21" s="106">
        <f>IF($A21="","",COUNTIFS('3. Отсуства'!$A$5:$A$200,$A21,'3. Отсуства'!$F$5:$F$200,"Одобрено",'3. Отсуства'!$C$5:$C$200,"&lt;="&amp;('1. Поставки'!$C$9+(42-1)*7+6),'3. Отсуства'!$D$5:$D$200,"&gt;="&amp;('1. Поставки'!$C$9+(42-1)*7)))</f>
        <v/>
      </c>
      <c r="AR21" s="106">
        <f>IF($A21="","",COUNTIFS('3. Отсуства'!$A$5:$A$200,$A21,'3. Отсуства'!$F$5:$F$200,"Одобрено",'3. Отсуства'!$C$5:$C$200,"&lt;="&amp;('1. Поставки'!$C$9+(43-1)*7+6),'3. Отсуства'!$D$5:$D$200,"&gt;="&amp;('1. Поставки'!$C$9+(43-1)*7)))</f>
        <v/>
      </c>
      <c r="AS21" s="106">
        <f>IF($A21="","",COUNTIFS('3. Отсуства'!$A$5:$A$200,$A21,'3. Отсуства'!$F$5:$F$200,"Одобрено",'3. Отсуства'!$C$5:$C$200,"&lt;="&amp;('1. Поставки'!$C$9+(44-1)*7+6),'3. Отсуства'!$D$5:$D$200,"&gt;="&amp;('1. Поставки'!$C$9+(44-1)*7)))</f>
        <v/>
      </c>
      <c r="AT21" s="106">
        <f>IF($A21="","",COUNTIFS('3. Отсуства'!$A$5:$A$200,$A21,'3. Отсуства'!$F$5:$F$200,"Одобрено",'3. Отсуства'!$C$5:$C$200,"&lt;="&amp;('1. Поставки'!$C$9+(45-1)*7+6),'3. Отсуства'!$D$5:$D$200,"&gt;="&amp;('1. Поставки'!$C$9+(45-1)*7)))</f>
        <v/>
      </c>
      <c r="AU21" s="106">
        <f>IF($A21="","",COUNTIFS('3. Отсуства'!$A$5:$A$200,$A21,'3. Отсуства'!$F$5:$F$200,"Одобрено",'3. Отсуства'!$C$5:$C$200,"&lt;="&amp;('1. Поставки'!$C$9+(46-1)*7+6),'3. Отсуства'!$D$5:$D$200,"&gt;="&amp;('1. Поставки'!$C$9+(46-1)*7)))</f>
        <v/>
      </c>
      <c r="AV21" s="106">
        <f>IF($A21="","",COUNTIFS('3. Отсуства'!$A$5:$A$200,$A21,'3. Отсуства'!$F$5:$F$200,"Одобрено",'3. Отсуства'!$C$5:$C$200,"&lt;="&amp;('1. Поставки'!$C$9+(47-1)*7+6),'3. Отсуства'!$D$5:$D$200,"&gt;="&amp;('1. Поставки'!$C$9+(47-1)*7)))</f>
        <v/>
      </c>
      <c r="AW21" s="106">
        <f>IF($A21="","",COUNTIFS('3. Отсуства'!$A$5:$A$200,$A21,'3. Отсуства'!$F$5:$F$200,"Одобрено",'3. Отсуства'!$C$5:$C$200,"&lt;="&amp;('1. Поставки'!$C$9+(48-1)*7+6),'3. Отсуства'!$D$5:$D$200,"&gt;="&amp;('1. Поставки'!$C$9+(48-1)*7)))</f>
        <v/>
      </c>
      <c r="AX21" s="106">
        <f>IF($A21="","",COUNTIFS('3. Отсуства'!$A$5:$A$200,$A21,'3. Отсуства'!$F$5:$F$200,"Одобрено",'3. Отсуства'!$C$5:$C$200,"&lt;="&amp;('1. Поставки'!$C$9+(49-1)*7+6),'3. Отсуства'!$D$5:$D$200,"&gt;="&amp;('1. Поставки'!$C$9+(49-1)*7)))</f>
        <v/>
      </c>
      <c r="AY21" s="106">
        <f>IF($A21="","",COUNTIFS('3. Отсуства'!$A$5:$A$200,$A21,'3. Отсуства'!$F$5:$F$200,"Одобрено",'3. Отсуства'!$C$5:$C$200,"&lt;="&amp;('1. Поставки'!$C$9+(50-1)*7+6),'3. Отсуства'!$D$5:$D$200,"&gt;="&amp;('1. Поставки'!$C$9+(50-1)*7)))</f>
        <v/>
      </c>
      <c r="AZ21" s="106">
        <f>IF($A21="","",COUNTIFS('3. Отсуства'!$A$5:$A$200,$A21,'3. Отсуства'!$F$5:$F$200,"Одобрено",'3. Отсуства'!$C$5:$C$200,"&lt;="&amp;('1. Поставки'!$C$9+(51-1)*7+6),'3. Отсуства'!$D$5:$D$200,"&gt;="&amp;('1. Поставки'!$C$9+(51-1)*7)))</f>
        <v/>
      </c>
      <c r="BA21" s="106">
        <f>IF($A21="","",COUNTIFS('3. Отсуства'!$A$5:$A$200,$A21,'3. Отсуства'!$F$5:$F$200,"Одобрено",'3. Отсуства'!$C$5:$C$200,"&lt;="&amp;('1. Поставки'!$C$9+(52-1)*7+6),'3. Отсуства'!$D$5:$D$200,"&gt;="&amp;('1. Поставки'!$C$9+(52-1)*7)))</f>
        <v/>
      </c>
    </row>
    <row r="22" ht="18" customHeight="1" s="55">
      <c r="A22" s="105">
        <f>IF('2. Вработени'!A22="","",'2. Вработени'!A22)</f>
        <v/>
      </c>
      <c r="B22" s="106">
        <f>IF($A22="","",COUNTIFS('3. Отсуства'!$A$5:$A$200,$A22,'3. Отсуства'!$F$5:$F$200,"Одобрено",'3. Отсуства'!$C$5:$C$200,"&lt;="&amp;('1. Поставки'!$C$9+(1-1)*7+6),'3. Отсуства'!$D$5:$D$200,"&gt;="&amp;('1. Поставки'!$C$9+(1-1)*7)))</f>
        <v/>
      </c>
      <c r="C22" s="106">
        <f>IF($A22="","",COUNTIFS('3. Отсуства'!$A$5:$A$200,$A22,'3. Отсуства'!$F$5:$F$200,"Одобрено",'3. Отсуства'!$C$5:$C$200,"&lt;="&amp;('1. Поставки'!$C$9+(2-1)*7+6),'3. Отсуства'!$D$5:$D$200,"&gt;="&amp;('1. Поставки'!$C$9+(2-1)*7)))</f>
        <v/>
      </c>
      <c r="D22" s="106">
        <f>IF($A22="","",COUNTIFS('3. Отсуства'!$A$5:$A$200,$A22,'3. Отсуства'!$F$5:$F$200,"Одобрено",'3. Отсуства'!$C$5:$C$200,"&lt;="&amp;('1. Поставки'!$C$9+(3-1)*7+6),'3. Отсуства'!$D$5:$D$200,"&gt;="&amp;('1. Поставки'!$C$9+(3-1)*7)))</f>
        <v/>
      </c>
      <c r="E22" s="106">
        <f>IF($A22="","",COUNTIFS('3. Отсуства'!$A$5:$A$200,$A22,'3. Отсуства'!$F$5:$F$200,"Одобрено",'3. Отсуства'!$C$5:$C$200,"&lt;="&amp;('1. Поставки'!$C$9+(4-1)*7+6),'3. Отсуства'!$D$5:$D$200,"&gt;="&amp;('1. Поставки'!$C$9+(4-1)*7)))</f>
        <v/>
      </c>
      <c r="F22" s="106">
        <f>IF($A22="","",COUNTIFS('3. Отсуства'!$A$5:$A$200,$A22,'3. Отсуства'!$F$5:$F$200,"Одобрено",'3. Отсуства'!$C$5:$C$200,"&lt;="&amp;('1. Поставки'!$C$9+(5-1)*7+6),'3. Отсуства'!$D$5:$D$200,"&gt;="&amp;('1. Поставки'!$C$9+(5-1)*7)))</f>
        <v/>
      </c>
      <c r="G22" s="106">
        <f>IF($A22="","",COUNTIFS('3. Отсуства'!$A$5:$A$200,$A22,'3. Отсуства'!$F$5:$F$200,"Одобрено",'3. Отсуства'!$C$5:$C$200,"&lt;="&amp;('1. Поставки'!$C$9+(6-1)*7+6),'3. Отсуства'!$D$5:$D$200,"&gt;="&amp;('1. Поставки'!$C$9+(6-1)*7)))</f>
        <v/>
      </c>
      <c r="H22" s="106">
        <f>IF($A22="","",COUNTIFS('3. Отсуства'!$A$5:$A$200,$A22,'3. Отсуства'!$F$5:$F$200,"Одобрено",'3. Отсуства'!$C$5:$C$200,"&lt;="&amp;('1. Поставки'!$C$9+(7-1)*7+6),'3. Отсуства'!$D$5:$D$200,"&gt;="&amp;('1. Поставки'!$C$9+(7-1)*7)))</f>
        <v/>
      </c>
      <c r="I22" s="106">
        <f>IF($A22="","",COUNTIFS('3. Отсуства'!$A$5:$A$200,$A22,'3. Отсуства'!$F$5:$F$200,"Одобрено",'3. Отсуства'!$C$5:$C$200,"&lt;="&amp;('1. Поставки'!$C$9+(8-1)*7+6),'3. Отсуства'!$D$5:$D$200,"&gt;="&amp;('1. Поставки'!$C$9+(8-1)*7)))</f>
        <v/>
      </c>
      <c r="J22" s="106">
        <f>IF($A22="","",COUNTIFS('3. Отсуства'!$A$5:$A$200,$A22,'3. Отсуства'!$F$5:$F$200,"Одобрено",'3. Отсуства'!$C$5:$C$200,"&lt;="&amp;('1. Поставки'!$C$9+(9-1)*7+6),'3. Отсуства'!$D$5:$D$200,"&gt;="&amp;('1. Поставки'!$C$9+(9-1)*7)))</f>
        <v/>
      </c>
      <c r="K22" s="106">
        <f>IF($A22="","",COUNTIFS('3. Отсуства'!$A$5:$A$200,$A22,'3. Отсуства'!$F$5:$F$200,"Одобрено",'3. Отсуства'!$C$5:$C$200,"&lt;="&amp;('1. Поставки'!$C$9+(10-1)*7+6),'3. Отсуства'!$D$5:$D$200,"&gt;="&amp;('1. Поставки'!$C$9+(10-1)*7)))</f>
        <v/>
      </c>
      <c r="L22" s="106">
        <f>IF($A22="","",COUNTIFS('3. Отсуства'!$A$5:$A$200,$A22,'3. Отсуства'!$F$5:$F$200,"Одобрено",'3. Отсуства'!$C$5:$C$200,"&lt;="&amp;('1. Поставки'!$C$9+(11-1)*7+6),'3. Отсуства'!$D$5:$D$200,"&gt;="&amp;('1. Поставки'!$C$9+(11-1)*7)))</f>
        <v/>
      </c>
      <c r="M22" s="106">
        <f>IF($A22="","",COUNTIFS('3. Отсуства'!$A$5:$A$200,$A22,'3. Отсуства'!$F$5:$F$200,"Одобрено",'3. Отсуства'!$C$5:$C$200,"&lt;="&amp;('1. Поставки'!$C$9+(12-1)*7+6),'3. Отсуства'!$D$5:$D$200,"&gt;="&amp;('1. Поставки'!$C$9+(12-1)*7)))</f>
        <v/>
      </c>
      <c r="N22" s="106">
        <f>IF($A22="","",COUNTIFS('3. Отсуства'!$A$5:$A$200,$A22,'3. Отсуства'!$F$5:$F$200,"Одобрено",'3. Отсуства'!$C$5:$C$200,"&lt;="&amp;('1. Поставки'!$C$9+(13-1)*7+6),'3. Отсуства'!$D$5:$D$200,"&gt;="&amp;('1. Поставки'!$C$9+(13-1)*7)))</f>
        <v/>
      </c>
      <c r="O22" s="106">
        <f>IF($A22="","",COUNTIFS('3. Отсуства'!$A$5:$A$200,$A22,'3. Отсуства'!$F$5:$F$200,"Одобрено",'3. Отсуства'!$C$5:$C$200,"&lt;="&amp;('1. Поставки'!$C$9+(14-1)*7+6),'3. Отсуства'!$D$5:$D$200,"&gt;="&amp;('1. Поставки'!$C$9+(14-1)*7)))</f>
        <v/>
      </c>
      <c r="P22" s="106">
        <f>IF($A22="","",COUNTIFS('3. Отсуства'!$A$5:$A$200,$A22,'3. Отсуства'!$F$5:$F$200,"Одобрено",'3. Отсуства'!$C$5:$C$200,"&lt;="&amp;('1. Поставки'!$C$9+(15-1)*7+6),'3. Отсуства'!$D$5:$D$200,"&gt;="&amp;('1. Поставки'!$C$9+(15-1)*7)))</f>
        <v/>
      </c>
      <c r="Q22" s="106">
        <f>IF($A22="","",COUNTIFS('3. Отсуства'!$A$5:$A$200,$A22,'3. Отсуства'!$F$5:$F$200,"Одобрено",'3. Отсуства'!$C$5:$C$200,"&lt;="&amp;('1. Поставки'!$C$9+(16-1)*7+6),'3. Отсуства'!$D$5:$D$200,"&gt;="&amp;('1. Поставки'!$C$9+(16-1)*7)))</f>
        <v/>
      </c>
      <c r="R22" s="106">
        <f>IF($A22="","",COUNTIFS('3. Отсуства'!$A$5:$A$200,$A22,'3. Отсуства'!$F$5:$F$200,"Одобрено",'3. Отсуства'!$C$5:$C$200,"&lt;="&amp;('1. Поставки'!$C$9+(17-1)*7+6),'3. Отсуства'!$D$5:$D$200,"&gt;="&amp;('1. Поставки'!$C$9+(17-1)*7)))</f>
        <v/>
      </c>
      <c r="S22" s="106">
        <f>IF($A22="","",COUNTIFS('3. Отсуства'!$A$5:$A$200,$A22,'3. Отсуства'!$F$5:$F$200,"Одобрено",'3. Отсуства'!$C$5:$C$200,"&lt;="&amp;('1. Поставки'!$C$9+(18-1)*7+6),'3. Отсуства'!$D$5:$D$200,"&gt;="&amp;('1. Поставки'!$C$9+(18-1)*7)))</f>
        <v/>
      </c>
      <c r="T22" s="106">
        <f>IF($A22="","",COUNTIFS('3. Отсуства'!$A$5:$A$200,$A22,'3. Отсуства'!$F$5:$F$200,"Одобрено",'3. Отсуства'!$C$5:$C$200,"&lt;="&amp;('1. Поставки'!$C$9+(19-1)*7+6),'3. Отсуства'!$D$5:$D$200,"&gt;="&amp;('1. Поставки'!$C$9+(19-1)*7)))</f>
        <v/>
      </c>
      <c r="U22" s="106">
        <f>IF($A22="","",COUNTIFS('3. Отсуства'!$A$5:$A$200,$A22,'3. Отсуства'!$F$5:$F$200,"Одобрено",'3. Отсуства'!$C$5:$C$200,"&lt;="&amp;('1. Поставки'!$C$9+(20-1)*7+6),'3. Отсуства'!$D$5:$D$200,"&gt;="&amp;('1. Поставки'!$C$9+(20-1)*7)))</f>
        <v/>
      </c>
      <c r="V22" s="106">
        <f>IF($A22="","",COUNTIFS('3. Отсуства'!$A$5:$A$200,$A22,'3. Отсуства'!$F$5:$F$200,"Одобрено",'3. Отсуства'!$C$5:$C$200,"&lt;="&amp;('1. Поставки'!$C$9+(21-1)*7+6),'3. Отсуства'!$D$5:$D$200,"&gt;="&amp;('1. Поставки'!$C$9+(21-1)*7)))</f>
        <v/>
      </c>
      <c r="W22" s="106">
        <f>IF($A22="","",COUNTIFS('3. Отсуства'!$A$5:$A$200,$A22,'3. Отсуства'!$F$5:$F$200,"Одобрено",'3. Отсуства'!$C$5:$C$200,"&lt;="&amp;('1. Поставки'!$C$9+(22-1)*7+6),'3. Отсуства'!$D$5:$D$200,"&gt;="&amp;('1. Поставки'!$C$9+(22-1)*7)))</f>
        <v/>
      </c>
      <c r="X22" s="106">
        <f>IF($A22="","",COUNTIFS('3. Отсуства'!$A$5:$A$200,$A22,'3. Отсуства'!$F$5:$F$200,"Одобрено",'3. Отсуства'!$C$5:$C$200,"&lt;="&amp;('1. Поставки'!$C$9+(23-1)*7+6),'3. Отсуства'!$D$5:$D$200,"&gt;="&amp;('1. Поставки'!$C$9+(23-1)*7)))</f>
        <v/>
      </c>
      <c r="Y22" s="106">
        <f>IF($A22="","",COUNTIFS('3. Отсуства'!$A$5:$A$200,$A22,'3. Отсуства'!$F$5:$F$200,"Одобрено",'3. Отсуства'!$C$5:$C$200,"&lt;="&amp;('1. Поставки'!$C$9+(24-1)*7+6),'3. Отсуства'!$D$5:$D$200,"&gt;="&amp;('1. Поставки'!$C$9+(24-1)*7)))</f>
        <v/>
      </c>
      <c r="Z22" s="106">
        <f>IF($A22="","",COUNTIFS('3. Отсуства'!$A$5:$A$200,$A22,'3. Отсуства'!$F$5:$F$200,"Одобрено",'3. Отсуства'!$C$5:$C$200,"&lt;="&amp;('1. Поставки'!$C$9+(25-1)*7+6),'3. Отсуства'!$D$5:$D$200,"&gt;="&amp;('1. Поставки'!$C$9+(25-1)*7)))</f>
        <v/>
      </c>
      <c r="AA22" s="106">
        <f>IF($A22="","",COUNTIFS('3. Отсуства'!$A$5:$A$200,$A22,'3. Отсуства'!$F$5:$F$200,"Одобрено",'3. Отсуства'!$C$5:$C$200,"&lt;="&amp;('1. Поставки'!$C$9+(26-1)*7+6),'3. Отсуства'!$D$5:$D$200,"&gt;="&amp;('1. Поставки'!$C$9+(26-1)*7)))</f>
        <v/>
      </c>
      <c r="AB22" s="106">
        <f>IF($A22="","",COUNTIFS('3. Отсуства'!$A$5:$A$200,$A22,'3. Отсуства'!$F$5:$F$200,"Одобрено",'3. Отсуства'!$C$5:$C$200,"&lt;="&amp;('1. Поставки'!$C$9+(27-1)*7+6),'3. Отсуства'!$D$5:$D$200,"&gt;="&amp;('1. Поставки'!$C$9+(27-1)*7)))</f>
        <v/>
      </c>
      <c r="AC22" s="106">
        <f>IF($A22="","",COUNTIFS('3. Отсуства'!$A$5:$A$200,$A22,'3. Отсуства'!$F$5:$F$200,"Одобрено",'3. Отсуства'!$C$5:$C$200,"&lt;="&amp;('1. Поставки'!$C$9+(28-1)*7+6),'3. Отсуства'!$D$5:$D$200,"&gt;="&amp;('1. Поставки'!$C$9+(28-1)*7)))</f>
        <v/>
      </c>
      <c r="AD22" s="106">
        <f>IF($A22="","",COUNTIFS('3. Отсуства'!$A$5:$A$200,$A22,'3. Отсуства'!$F$5:$F$200,"Одобрено",'3. Отсуства'!$C$5:$C$200,"&lt;="&amp;('1. Поставки'!$C$9+(29-1)*7+6),'3. Отсуства'!$D$5:$D$200,"&gt;="&amp;('1. Поставки'!$C$9+(29-1)*7)))</f>
        <v/>
      </c>
      <c r="AE22" s="106">
        <f>IF($A22="","",COUNTIFS('3. Отсуства'!$A$5:$A$200,$A22,'3. Отсуства'!$F$5:$F$200,"Одобрено",'3. Отсуства'!$C$5:$C$200,"&lt;="&amp;('1. Поставки'!$C$9+(30-1)*7+6),'3. Отсуства'!$D$5:$D$200,"&gt;="&amp;('1. Поставки'!$C$9+(30-1)*7)))</f>
        <v/>
      </c>
      <c r="AF22" s="106">
        <f>IF($A22="","",COUNTIFS('3. Отсуства'!$A$5:$A$200,$A22,'3. Отсуства'!$F$5:$F$200,"Одобрено",'3. Отсуства'!$C$5:$C$200,"&lt;="&amp;('1. Поставки'!$C$9+(31-1)*7+6),'3. Отсуства'!$D$5:$D$200,"&gt;="&amp;('1. Поставки'!$C$9+(31-1)*7)))</f>
        <v/>
      </c>
      <c r="AG22" s="106">
        <f>IF($A22="","",COUNTIFS('3. Отсуства'!$A$5:$A$200,$A22,'3. Отсуства'!$F$5:$F$200,"Одобрено",'3. Отсуства'!$C$5:$C$200,"&lt;="&amp;('1. Поставки'!$C$9+(32-1)*7+6),'3. Отсуства'!$D$5:$D$200,"&gt;="&amp;('1. Поставки'!$C$9+(32-1)*7)))</f>
        <v/>
      </c>
      <c r="AH22" s="106">
        <f>IF($A22="","",COUNTIFS('3. Отсуства'!$A$5:$A$200,$A22,'3. Отсуства'!$F$5:$F$200,"Одобрено",'3. Отсуства'!$C$5:$C$200,"&lt;="&amp;('1. Поставки'!$C$9+(33-1)*7+6),'3. Отсуства'!$D$5:$D$200,"&gt;="&amp;('1. Поставки'!$C$9+(33-1)*7)))</f>
        <v/>
      </c>
      <c r="AI22" s="106">
        <f>IF($A22="","",COUNTIFS('3. Отсуства'!$A$5:$A$200,$A22,'3. Отсуства'!$F$5:$F$200,"Одобрено",'3. Отсуства'!$C$5:$C$200,"&lt;="&amp;('1. Поставки'!$C$9+(34-1)*7+6),'3. Отсуства'!$D$5:$D$200,"&gt;="&amp;('1. Поставки'!$C$9+(34-1)*7)))</f>
        <v/>
      </c>
      <c r="AJ22" s="106">
        <f>IF($A22="","",COUNTIFS('3. Отсуства'!$A$5:$A$200,$A22,'3. Отсуства'!$F$5:$F$200,"Одобрено",'3. Отсуства'!$C$5:$C$200,"&lt;="&amp;('1. Поставки'!$C$9+(35-1)*7+6),'3. Отсуства'!$D$5:$D$200,"&gt;="&amp;('1. Поставки'!$C$9+(35-1)*7)))</f>
        <v/>
      </c>
      <c r="AK22" s="106">
        <f>IF($A22="","",COUNTIFS('3. Отсуства'!$A$5:$A$200,$A22,'3. Отсуства'!$F$5:$F$200,"Одобрено",'3. Отсуства'!$C$5:$C$200,"&lt;="&amp;('1. Поставки'!$C$9+(36-1)*7+6),'3. Отсуства'!$D$5:$D$200,"&gt;="&amp;('1. Поставки'!$C$9+(36-1)*7)))</f>
        <v/>
      </c>
      <c r="AL22" s="106">
        <f>IF($A22="","",COUNTIFS('3. Отсуства'!$A$5:$A$200,$A22,'3. Отсуства'!$F$5:$F$200,"Одобрено",'3. Отсуства'!$C$5:$C$200,"&lt;="&amp;('1. Поставки'!$C$9+(37-1)*7+6),'3. Отсуства'!$D$5:$D$200,"&gt;="&amp;('1. Поставки'!$C$9+(37-1)*7)))</f>
        <v/>
      </c>
      <c r="AM22" s="106">
        <f>IF($A22="","",COUNTIFS('3. Отсуства'!$A$5:$A$200,$A22,'3. Отсуства'!$F$5:$F$200,"Одобрено",'3. Отсуства'!$C$5:$C$200,"&lt;="&amp;('1. Поставки'!$C$9+(38-1)*7+6),'3. Отсуства'!$D$5:$D$200,"&gt;="&amp;('1. Поставки'!$C$9+(38-1)*7)))</f>
        <v/>
      </c>
      <c r="AN22" s="106">
        <f>IF($A22="","",COUNTIFS('3. Отсуства'!$A$5:$A$200,$A22,'3. Отсуства'!$F$5:$F$200,"Одобрено",'3. Отсуства'!$C$5:$C$200,"&lt;="&amp;('1. Поставки'!$C$9+(39-1)*7+6),'3. Отсуства'!$D$5:$D$200,"&gt;="&amp;('1. Поставки'!$C$9+(39-1)*7)))</f>
        <v/>
      </c>
      <c r="AO22" s="106">
        <f>IF($A22="","",COUNTIFS('3. Отсуства'!$A$5:$A$200,$A22,'3. Отсуства'!$F$5:$F$200,"Одобрено",'3. Отсуства'!$C$5:$C$200,"&lt;="&amp;('1. Поставки'!$C$9+(40-1)*7+6),'3. Отсуства'!$D$5:$D$200,"&gt;="&amp;('1. Поставки'!$C$9+(40-1)*7)))</f>
        <v/>
      </c>
      <c r="AP22" s="106">
        <f>IF($A22="","",COUNTIFS('3. Отсуства'!$A$5:$A$200,$A22,'3. Отсуства'!$F$5:$F$200,"Одобрено",'3. Отсуства'!$C$5:$C$200,"&lt;="&amp;('1. Поставки'!$C$9+(41-1)*7+6),'3. Отсуства'!$D$5:$D$200,"&gt;="&amp;('1. Поставки'!$C$9+(41-1)*7)))</f>
        <v/>
      </c>
      <c r="AQ22" s="106">
        <f>IF($A22="","",COUNTIFS('3. Отсуства'!$A$5:$A$200,$A22,'3. Отсуства'!$F$5:$F$200,"Одобрено",'3. Отсуства'!$C$5:$C$200,"&lt;="&amp;('1. Поставки'!$C$9+(42-1)*7+6),'3. Отсуства'!$D$5:$D$200,"&gt;="&amp;('1. Поставки'!$C$9+(42-1)*7)))</f>
        <v/>
      </c>
      <c r="AR22" s="106">
        <f>IF($A22="","",COUNTIFS('3. Отсуства'!$A$5:$A$200,$A22,'3. Отсуства'!$F$5:$F$200,"Одобрено",'3. Отсуства'!$C$5:$C$200,"&lt;="&amp;('1. Поставки'!$C$9+(43-1)*7+6),'3. Отсуства'!$D$5:$D$200,"&gt;="&amp;('1. Поставки'!$C$9+(43-1)*7)))</f>
        <v/>
      </c>
      <c r="AS22" s="106">
        <f>IF($A22="","",COUNTIFS('3. Отсуства'!$A$5:$A$200,$A22,'3. Отсуства'!$F$5:$F$200,"Одобрено",'3. Отсуства'!$C$5:$C$200,"&lt;="&amp;('1. Поставки'!$C$9+(44-1)*7+6),'3. Отсуства'!$D$5:$D$200,"&gt;="&amp;('1. Поставки'!$C$9+(44-1)*7)))</f>
        <v/>
      </c>
      <c r="AT22" s="106">
        <f>IF($A22="","",COUNTIFS('3. Отсуства'!$A$5:$A$200,$A22,'3. Отсуства'!$F$5:$F$200,"Одобрено",'3. Отсуства'!$C$5:$C$200,"&lt;="&amp;('1. Поставки'!$C$9+(45-1)*7+6),'3. Отсуства'!$D$5:$D$200,"&gt;="&amp;('1. Поставки'!$C$9+(45-1)*7)))</f>
        <v/>
      </c>
      <c r="AU22" s="106">
        <f>IF($A22="","",COUNTIFS('3. Отсуства'!$A$5:$A$200,$A22,'3. Отсуства'!$F$5:$F$200,"Одобрено",'3. Отсуства'!$C$5:$C$200,"&lt;="&amp;('1. Поставки'!$C$9+(46-1)*7+6),'3. Отсуства'!$D$5:$D$200,"&gt;="&amp;('1. Поставки'!$C$9+(46-1)*7)))</f>
        <v/>
      </c>
      <c r="AV22" s="106">
        <f>IF($A22="","",COUNTIFS('3. Отсуства'!$A$5:$A$200,$A22,'3. Отсуства'!$F$5:$F$200,"Одобрено",'3. Отсуства'!$C$5:$C$200,"&lt;="&amp;('1. Поставки'!$C$9+(47-1)*7+6),'3. Отсуства'!$D$5:$D$200,"&gt;="&amp;('1. Поставки'!$C$9+(47-1)*7)))</f>
        <v/>
      </c>
      <c r="AW22" s="106">
        <f>IF($A22="","",COUNTIFS('3. Отсуства'!$A$5:$A$200,$A22,'3. Отсуства'!$F$5:$F$200,"Одобрено",'3. Отсуства'!$C$5:$C$200,"&lt;="&amp;('1. Поставки'!$C$9+(48-1)*7+6),'3. Отсуства'!$D$5:$D$200,"&gt;="&amp;('1. Поставки'!$C$9+(48-1)*7)))</f>
        <v/>
      </c>
      <c r="AX22" s="106">
        <f>IF($A22="","",COUNTIFS('3. Отсуства'!$A$5:$A$200,$A22,'3. Отсуства'!$F$5:$F$200,"Одобрено",'3. Отсуства'!$C$5:$C$200,"&lt;="&amp;('1. Поставки'!$C$9+(49-1)*7+6),'3. Отсуства'!$D$5:$D$200,"&gt;="&amp;('1. Поставки'!$C$9+(49-1)*7)))</f>
        <v/>
      </c>
      <c r="AY22" s="106">
        <f>IF($A22="","",COUNTIFS('3. Отсуства'!$A$5:$A$200,$A22,'3. Отсуства'!$F$5:$F$200,"Одобрено",'3. Отсуства'!$C$5:$C$200,"&lt;="&amp;('1. Поставки'!$C$9+(50-1)*7+6),'3. Отсуства'!$D$5:$D$200,"&gt;="&amp;('1. Поставки'!$C$9+(50-1)*7)))</f>
        <v/>
      </c>
      <c r="AZ22" s="106">
        <f>IF($A22="","",COUNTIFS('3. Отсуства'!$A$5:$A$200,$A22,'3. Отсуства'!$F$5:$F$200,"Одобрено",'3. Отсуства'!$C$5:$C$200,"&lt;="&amp;('1. Поставки'!$C$9+(51-1)*7+6),'3. Отсуства'!$D$5:$D$200,"&gt;="&amp;('1. Поставки'!$C$9+(51-1)*7)))</f>
        <v/>
      </c>
      <c r="BA22" s="106">
        <f>IF($A22="","",COUNTIFS('3. Отсуства'!$A$5:$A$200,$A22,'3. Отсуства'!$F$5:$F$200,"Одобрено",'3. Отсуства'!$C$5:$C$200,"&lt;="&amp;('1. Поставки'!$C$9+(52-1)*7+6),'3. Отсуства'!$D$5:$D$200,"&gt;="&amp;('1. Поставки'!$C$9+(52-1)*7)))</f>
        <v/>
      </c>
    </row>
    <row r="23" ht="18" customHeight="1" s="55">
      <c r="A23" s="105">
        <f>IF('2. Вработени'!A23="","",'2. Вработени'!A23)</f>
        <v/>
      </c>
      <c r="B23" s="106">
        <f>IF($A23="","",COUNTIFS('3. Отсуства'!$A$5:$A$200,$A23,'3. Отсуства'!$F$5:$F$200,"Одобрено",'3. Отсуства'!$C$5:$C$200,"&lt;="&amp;('1. Поставки'!$C$9+(1-1)*7+6),'3. Отсуства'!$D$5:$D$200,"&gt;="&amp;('1. Поставки'!$C$9+(1-1)*7)))</f>
        <v/>
      </c>
      <c r="C23" s="106">
        <f>IF($A23="","",COUNTIFS('3. Отсуства'!$A$5:$A$200,$A23,'3. Отсуства'!$F$5:$F$200,"Одобрено",'3. Отсуства'!$C$5:$C$200,"&lt;="&amp;('1. Поставки'!$C$9+(2-1)*7+6),'3. Отсуства'!$D$5:$D$200,"&gt;="&amp;('1. Поставки'!$C$9+(2-1)*7)))</f>
        <v/>
      </c>
      <c r="D23" s="106">
        <f>IF($A23="","",COUNTIFS('3. Отсуства'!$A$5:$A$200,$A23,'3. Отсуства'!$F$5:$F$200,"Одобрено",'3. Отсуства'!$C$5:$C$200,"&lt;="&amp;('1. Поставки'!$C$9+(3-1)*7+6),'3. Отсуства'!$D$5:$D$200,"&gt;="&amp;('1. Поставки'!$C$9+(3-1)*7)))</f>
        <v/>
      </c>
      <c r="E23" s="106">
        <f>IF($A23="","",COUNTIFS('3. Отсуства'!$A$5:$A$200,$A23,'3. Отсуства'!$F$5:$F$200,"Одобрено",'3. Отсуства'!$C$5:$C$200,"&lt;="&amp;('1. Поставки'!$C$9+(4-1)*7+6),'3. Отсуства'!$D$5:$D$200,"&gt;="&amp;('1. Поставки'!$C$9+(4-1)*7)))</f>
        <v/>
      </c>
      <c r="F23" s="106">
        <f>IF($A23="","",COUNTIFS('3. Отсуства'!$A$5:$A$200,$A23,'3. Отсуства'!$F$5:$F$200,"Одобрено",'3. Отсуства'!$C$5:$C$200,"&lt;="&amp;('1. Поставки'!$C$9+(5-1)*7+6),'3. Отсуства'!$D$5:$D$200,"&gt;="&amp;('1. Поставки'!$C$9+(5-1)*7)))</f>
        <v/>
      </c>
      <c r="G23" s="106">
        <f>IF($A23="","",COUNTIFS('3. Отсуства'!$A$5:$A$200,$A23,'3. Отсуства'!$F$5:$F$200,"Одобрено",'3. Отсуства'!$C$5:$C$200,"&lt;="&amp;('1. Поставки'!$C$9+(6-1)*7+6),'3. Отсуства'!$D$5:$D$200,"&gt;="&amp;('1. Поставки'!$C$9+(6-1)*7)))</f>
        <v/>
      </c>
      <c r="H23" s="106">
        <f>IF($A23="","",COUNTIFS('3. Отсуства'!$A$5:$A$200,$A23,'3. Отсуства'!$F$5:$F$200,"Одобрено",'3. Отсуства'!$C$5:$C$200,"&lt;="&amp;('1. Поставки'!$C$9+(7-1)*7+6),'3. Отсуства'!$D$5:$D$200,"&gt;="&amp;('1. Поставки'!$C$9+(7-1)*7)))</f>
        <v/>
      </c>
      <c r="I23" s="106">
        <f>IF($A23="","",COUNTIFS('3. Отсуства'!$A$5:$A$200,$A23,'3. Отсуства'!$F$5:$F$200,"Одобрено",'3. Отсуства'!$C$5:$C$200,"&lt;="&amp;('1. Поставки'!$C$9+(8-1)*7+6),'3. Отсуства'!$D$5:$D$200,"&gt;="&amp;('1. Поставки'!$C$9+(8-1)*7)))</f>
        <v/>
      </c>
      <c r="J23" s="106">
        <f>IF($A23="","",COUNTIFS('3. Отсуства'!$A$5:$A$200,$A23,'3. Отсуства'!$F$5:$F$200,"Одобрено",'3. Отсуства'!$C$5:$C$200,"&lt;="&amp;('1. Поставки'!$C$9+(9-1)*7+6),'3. Отсуства'!$D$5:$D$200,"&gt;="&amp;('1. Поставки'!$C$9+(9-1)*7)))</f>
        <v/>
      </c>
      <c r="K23" s="106">
        <f>IF($A23="","",COUNTIFS('3. Отсуства'!$A$5:$A$200,$A23,'3. Отсуства'!$F$5:$F$200,"Одобрено",'3. Отсуства'!$C$5:$C$200,"&lt;="&amp;('1. Поставки'!$C$9+(10-1)*7+6),'3. Отсуства'!$D$5:$D$200,"&gt;="&amp;('1. Поставки'!$C$9+(10-1)*7)))</f>
        <v/>
      </c>
      <c r="L23" s="106">
        <f>IF($A23="","",COUNTIFS('3. Отсуства'!$A$5:$A$200,$A23,'3. Отсуства'!$F$5:$F$200,"Одобрено",'3. Отсуства'!$C$5:$C$200,"&lt;="&amp;('1. Поставки'!$C$9+(11-1)*7+6),'3. Отсуства'!$D$5:$D$200,"&gt;="&amp;('1. Поставки'!$C$9+(11-1)*7)))</f>
        <v/>
      </c>
      <c r="M23" s="106">
        <f>IF($A23="","",COUNTIFS('3. Отсуства'!$A$5:$A$200,$A23,'3. Отсуства'!$F$5:$F$200,"Одобрено",'3. Отсуства'!$C$5:$C$200,"&lt;="&amp;('1. Поставки'!$C$9+(12-1)*7+6),'3. Отсуства'!$D$5:$D$200,"&gt;="&amp;('1. Поставки'!$C$9+(12-1)*7)))</f>
        <v/>
      </c>
      <c r="N23" s="106">
        <f>IF($A23="","",COUNTIFS('3. Отсуства'!$A$5:$A$200,$A23,'3. Отсуства'!$F$5:$F$200,"Одобрено",'3. Отсуства'!$C$5:$C$200,"&lt;="&amp;('1. Поставки'!$C$9+(13-1)*7+6),'3. Отсуства'!$D$5:$D$200,"&gt;="&amp;('1. Поставки'!$C$9+(13-1)*7)))</f>
        <v/>
      </c>
      <c r="O23" s="106">
        <f>IF($A23="","",COUNTIFS('3. Отсуства'!$A$5:$A$200,$A23,'3. Отсуства'!$F$5:$F$200,"Одобрено",'3. Отсуства'!$C$5:$C$200,"&lt;="&amp;('1. Поставки'!$C$9+(14-1)*7+6),'3. Отсуства'!$D$5:$D$200,"&gt;="&amp;('1. Поставки'!$C$9+(14-1)*7)))</f>
        <v/>
      </c>
      <c r="P23" s="106">
        <f>IF($A23="","",COUNTIFS('3. Отсуства'!$A$5:$A$200,$A23,'3. Отсуства'!$F$5:$F$200,"Одобрено",'3. Отсуства'!$C$5:$C$200,"&lt;="&amp;('1. Поставки'!$C$9+(15-1)*7+6),'3. Отсуства'!$D$5:$D$200,"&gt;="&amp;('1. Поставки'!$C$9+(15-1)*7)))</f>
        <v/>
      </c>
      <c r="Q23" s="106">
        <f>IF($A23="","",COUNTIFS('3. Отсуства'!$A$5:$A$200,$A23,'3. Отсуства'!$F$5:$F$200,"Одобрено",'3. Отсуства'!$C$5:$C$200,"&lt;="&amp;('1. Поставки'!$C$9+(16-1)*7+6),'3. Отсуства'!$D$5:$D$200,"&gt;="&amp;('1. Поставки'!$C$9+(16-1)*7)))</f>
        <v/>
      </c>
      <c r="R23" s="106">
        <f>IF($A23="","",COUNTIFS('3. Отсуства'!$A$5:$A$200,$A23,'3. Отсуства'!$F$5:$F$200,"Одобрено",'3. Отсуства'!$C$5:$C$200,"&lt;="&amp;('1. Поставки'!$C$9+(17-1)*7+6),'3. Отсуства'!$D$5:$D$200,"&gt;="&amp;('1. Поставки'!$C$9+(17-1)*7)))</f>
        <v/>
      </c>
      <c r="S23" s="106">
        <f>IF($A23="","",COUNTIFS('3. Отсуства'!$A$5:$A$200,$A23,'3. Отсуства'!$F$5:$F$200,"Одобрено",'3. Отсуства'!$C$5:$C$200,"&lt;="&amp;('1. Поставки'!$C$9+(18-1)*7+6),'3. Отсуства'!$D$5:$D$200,"&gt;="&amp;('1. Поставки'!$C$9+(18-1)*7)))</f>
        <v/>
      </c>
      <c r="T23" s="106">
        <f>IF($A23="","",COUNTIFS('3. Отсуства'!$A$5:$A$200,$A23,'3. Отсуства'!$F$5:$F$200,"Одобрено",'3. Отсуства'!$C$5:$C$200,"&lt;="&amp;('1. Поставки'!$C$9+(19-1)*7+6),'3. Отсуства'!$D$5:$D$200,"&gt;="&amp;('1. Поставки'!$C$9+(19-1)*7)))</f>
        <v/>
      </c>
      <c r="U23" s="106">
        <f>IF($A23="","",COUNTIFS('3. Отсуства'!$A$5:$A$200,$A23,'3. Отсуства'!$F$5:$F$200,"Одобрено",'3. Отсуства'!$C$5:$C$200,"&lt;="&amp;('1. Поставки'!$C$9+(20-1)*7+6),'3. Отсуства'!$D$5:$D$200,"&gt;="&amp;('1. Поставки'!$C$9+(20-1)*7)))</f>
        <v/>
      </c>
      <c r="V23" s="106">
        <f>IF($A23="","",COUNTIFS('3. Отсуства'!$A$5:$A$200,$A23,'3. Отсуства'!$F$5:$F$200,"Одобрено",'3. Отсуства'!$C$5:$C$200,"&lt;="&amp;('1. Поставки'!$C$9+(21-1)*7+6),'3. Отсуства'!$D$5:$D$200,"&gt;="&amp;('1. Поставки'!$C$9+(21-1)*7)))</f>
        <v/>
      </c>
      <c r="W23" s="106">
        <f>IF($A23="","",COUNTIFS('3. Отсуства'!$A$5:$A$200,$A23,'3. Отсуства'!$F$5:$F$200,"Одобрено",'3. Отсуства'!$C$5:$C$200,"&lt;="&amp;('1. Поставки'!$C$9+(22-1)*7+6),'3. Отсуства'!$D$5:$D$200,"&gt;="&amp;('1. Поставки'!$C$9+(22-1)*7)))</f>
        <v/>
      </c>
      <c r="X23" s="106">
        <f>IF($A23="","",COUNTIFS('3. Отсуства'!$A$5:$A$200,$A23,'3. Отсуства'!$F$5:$F$200,"Одобрено",'3. Отсуства'!$C$5:$C$200,"&lt;="&amp;('1. Поставки'!$C$9+(23-1)*7+6),'3. Отсуства'!$D$5:$D$200,"&gt;="&amp;('1. Поставки'!$C$9+(23-1)*7)))</f>
        <v/>
      </c>
      <c r="Y23" s="106">
        <f>IF($A23="","",COUNTIFS('3. Отсуства'!$A$5:$A$200,$A23,'3. Отсуства'!$F$5:$F$200,"Одобрено",'3. Отсуства'!$C$5:$C$200,"&lt;="&amp;('1. Поставки'!$C$9+(24-1)*7+6),'3. Отсуства'!$D$5:$D$200,"&gt;="&amp;('1. Поставки'!$C$9+(24-1)*7)))</f>
        <v/>
      </c>
      <c r="Z23" s="106">
        <f>IF($A23="","",COUNTIFS('3. Отсуства'!$A$5:$A$200,$A23,'3. Отсуства'!$F$5:$F$200,"Одобрено",'3. Отсуства'!$C$5:$C$200,"&lt;="&amp;('1. Поставки'!$C$9+(25-1)*7+6),'3. Отсуства'!$D$5:$D$200,"&gt;="&amp;('1. Поставки'!$C$9+(25-1)*7)))</f>
        <v/>
      </c>
      <c r="AA23" s="106">
        <f>IF($A23="","",COUNTIFS('3. Отсуства'!$A$5:$A$200,$A23,'3. Отсуства'!$F$5:$F$200,"Одобрено",'3. Отсуства'!$C$5:$C$200,"&lt;="&amp;('1. Поставки'!$C$9+(26-1)*7+6),'3. Отсуства'!$D$5:$D$200,"&gt;="&amp;('1. Поставки'!$C$9+(26-1)*7)))</f>
        <v/>
      </c>
      <c r="AB23" s="106">
        <f>IF($A23="","",COUNTIFS('3. Отсуства'!$A$5:$A$200,$A23,'3. Отсуства'!$F$5:$F$200,"Одобрено",'3. Отсуства'!$C$5:$C$200,"&lt;="&amp;('1. Поставки'!$C$9+(27-1)*7+6),'3. Отсуства'!$D$5:$D$200,"&gt;="&amp;('1. Поставки'!$C$9+(27-1)*7)))</f>
        <v/>
      </c>
      <c r="AC23" s="106">
        <f>IF($A23="","",COUNTIFS('3. Отсуства'!$A$5:$A$200,$A23,'3. Отсуства'!$F$5:$F$200,"Одобрено",'3. Отсуства'!$C$5:$C$200,"&lt;="&amp;('1. Поставки'!$C$9+(28-1)*7+6),'3. Отсуства'!$D$5:$D$200,"&gt;="&amp;('1. Поставки'!$C$9+(28-1)*7)))</f>
        <v/>
      </c>
      <c r="AD23" s="106">
        <f>IF($A23="","",COUNTIFS('3. Отсуства'!$A$5:$A$200,$A23,'3. Отсуства'!$F$5:$F$200,"Одобрено",'3. Отсуства'!$C$5:$C$200,"&lt;="&amp;('1. Поставки'!$C$9+(29-1)*7+6),'3. Отсуства'!$D$5:$D$200,"&gt;="&amp;('1. Поставки'!$C$9+(29-1)*7)))</f>
        <v/>
      </c>
      <c r="AE23" s="106">
        <f>IF($A23="","",COUNTIFS('3. Отсуства'!$A$5:$A$200,$A23,'3. Отсуства'!$F$5:$F$200,"Одобрено",'3. Отсуства'!$C$5:$C$200,"&lt;="&amp;('1. Поставки'!$C$9+(30-1)*7+6),'3. Отсуства'!$D$5:$D$200,"&gt;="&amp;('1. Поставки'!$C$9+(30-1)*7)))</f>
        <v/>
      </c>
      <c r="AF23" s="106">
        <f>IF($A23="","",COUNTIFS('3. Отсуства'!$A$5:$A$200,$A23,'3. Отсуства'!$F$5:$F$200,"Одобрено",'3. Отсуства'!$C$5:$C$200,"&lt;="&amp;('1. Поставки'!$C$9+(31-1)*7+6),'3. Отсуства'!$D$5:$D$200,"&gt;="&amp;('1. Поставки'!$C$9+(31-1)*7)))</f>
        <v/>
      </c>
      <c r="AG23" s="106">
        <f>IF($A23="","",COUNTIFS('3. Отсуства'!$A$5:$A$200,$A23,'3. Отсуства'!$F$5:$F$200,"Одобрено",'3. Отсуства'!$C$5:$C$200,"&lt;="&amp;('1. Поставки'!$C$9+(32-1)*7+6),'3. Отсуства'!$D$5:$D$200,"&gt;="&amp;('1. Поставки'!$C$9+(32-1)*7)))</f>
        <v/>
      </c>
      <c r="AH23" s="106">
        <f>IF($A23="","",COUNTIFS('3. Отсуства'!$A$5:$A$200,$A23,'3. Отсуства'!$F$5:$F$200,"Одобрено",'3. Отсуства'!$C$5:$C$200,"&lt;="&amp;('1. Поставки'!$C$9+(33-1)*7+6),'3. Отсуства'!$D$5:$D$200,"&gt;="&amp;('1. Поставки'!$C$9+(33-1)*7)))</f>
        <v/>
      </c>
      <c r="AI23" s="106">
        <f>IF($A23="","",COUNTIFS('3. Отсуства'!$A$5:$A$200,$A23,'3. Отсуства'!$F$5:$F$200,"Одобрено",'3. Отсуства'!$C$5:$C$200,"&lt;="&amp;('1. Поставки'!$C$9+(34-1)*7+6),'3. Отсуства'!$D$5:$D$200,"&gt;="&amp;('1. Поставки'!$C$9+(34-1)*7)))</f>
        <v/>
      </c>
      <c r="AJ23" s="106">
        <f>IF($A23="","",COUNTIFS('3. Отсуства'!$A$5:$A$200,$A23,'3. Отсуства'!$F$5:$F$200,"Одобрено",'3. Отсуства'!$C$5:$C$200,"&lt;="&amp;('1. Поставки'!$C$9+(35-1)*7+6),'3. Отсуства'!$D$5:$D$200,"&gt;="&amp;('1. Поставки'!$C$9+(35-1)*7)))</f>
        <v/>
      </c>
      <c r="AK23" s="106">
        <f>IF($A23="","",COUNTIFS('3. Отсуства'!$A$5:$A$200,$A23,'3. Отсуства'!$F$5:$F$200,"Одобрено",'3. Отсуства'!$C$5:$C$200,"&lt;="&amp;('1. Поставки'!$C$9+(36-1)*7+6),'3. Отсуства'!$D$5:$D$200,"&gt;="&amp;('1. Поставки'!$C$9+(36-1)*7)))</f>
        <v/>
      </c>
      <c r="AL23" s="106">
        <f>IF($A23="","",COUNTIFS('3. Отсуства'!$A$5:$A$200,$A23,'3. Отсуства'!$F$5:$F$200,"Одобрено",'3. Отсуства'!$C$5:$C$200,"&lt;="&amp;('1. Поставки'!$C$9+(37-1)*7+6),'3. Отсуства'!$D$5:$D$200,"&gt;="&amp;('1. Поставки'!$C$9+(37-1)*7)))</f>
        <v/>
      </c>
      <c r="AM23" s="106">
        <f>IF($A23="","",COUNTIFS('3. Отсуства'!$A$5:$A$200,$A23,'3. Отсуства'!$F$5:$F$200,"Одобрено",'3. Отсуства'!$C$5:$C$200,"&lt;="&amp;('1. Поставки'!$C$9+(38-1)*7+6),'3. Отсуства'!$D$5:$D$200,"&gt;="&amp;('1. Поставки'!$C$9+(38-1)*7)))</f>
        <v/>
      </c>
      <c r="AN23" s="106">
        <f>IF($A23="","",COUNTIFS('3. Отсуства'!$A$5:$A$200,$A23,'3. Отсуства'!$F$5:$F$200,"Одобрено",'3. Отсуства'!$C$5:$C$200,"&lt;="&amp;('1. Поставки'!$C$9+(39-1)*7+6),'3. Отсуства'!$D$5:$D$200,"&gt;="&amp;('1. Поставки'!$C$9+(39-1)*7)))</f>
        <v/>
      </c>
      <c r="AO23" s="106">
        <f>IF($A23="","",COUNTIFS('3. Отсуства'!$A$5:$A$200,$A23,'3. Отсуства'!$F$5:$F$200,"Одобрено",'3. Отсуства'!$C$5:$C$200,"&lt;="&amp;('1. Поставки'!$C$9+(40-1)*7+6),'3. Отсуства'!$D$5:$D$200,"&gt;="&amp;('1. Поставки'!$C$9+(40-1)*7)))</f>
        <v/>
      </c>
      <c r="AP23" s="106">
        <f>IF($A23="","",COUNTIFS('3. Отсуства'!$A$5:$A$200,$A23,'3. Отсуства'!$F$5:$F$200,"Одобрено",'3. Отсуства'!$C$5:$C$200,"&lt;="&amp;('1. Поставки'!$C$9+(41-1)*7+6),'3. Отсуства'!$D$5:$D$200,"&gt;="&amp;('1. Поставки'!$C$9+(41-1)*7)))</f>
        <v/>
      </c>
      <c r="AQ23" s="106">
        <f>IF($A23="","",COUNTIFS('3. Отсуства'!$A$5:$A$200,$A23,'3. Отсуства'!$F$5:$F$200,"Одобрено",'3. Отсуства'!$C$5:$C$200,"&lt;="&amp;('1. Поставки'!$C$9+(42-1)*7+6),'3. Отсуства'!$D$5:$D$200,"&gt;="&amp;('1. Поставки'!$C$9+(42-1)*7)))</f>
        <v/>
      </c>
      <c r="AR23" s="106">
        <f>IF($A23="","",COUNTIFS('3. Отсуства'!$A$5:$A$200,$A23,'3. Отсуства'!$F$5:$F$200,"Одобрено",'3. Отсуства'!$C$5:$C$200,"&lt;="&amp;('1. Поставки'!$C$9+(43-1)*7+6),'3. Отсуства'!$D$5:$D$200,"&gt;="&amp;('1. Поставки'!$C$9+(43-1)*7)))</f>
        <v/>
      </c>
      <c r="AS23" s="106">
        <f>IF($A23="","",COUNTIFS('3. Отсуства'!$A$5:$A$200,$A23,'3. Отсуства'!$F$5:$F$200,"Одобрено",'3. Отсуства'!$C$5:$C$200,"&lt;="&amp;('1. Поставки'!$C$9+(44-1)*7+6),'3. Отсуства'!$D$5:$D$200,"&gt;="&amp;('1. Поставки'!$C$9+(44-1)*7)))</f>
        <v/>
      </c>
      <c r="AT23" s="106">
        <f>IF($A23="","",COUNTIFS('3. Отсуства'!$A$5:$A$200,$A23,'3. Отсуства'!$F$5:$F$200,"Одобрено",'3. Отсуства'!$C$5:$C$200,"&lt;="&amp;('1. Поставки'!$C$9+(45-1)*7+6),'3. Отсуства'!$D$5:$D$200,"&gt;="&amp;('1. Поставки'!$C$9+(45-1)*7)))</f>
        <v/>
      </c>
      <c r="AU23" s="106">
        <f>IF($A23="","",COUNTIFS('3. Отсуства'!$A$5:$A$200,$A23,'3. Отсуства'!$F$5:$F$200,"Одобрено",'3. Отсуства'!$C$5:$C$200,"&lt;="&amp;('1. Поставки'!$C$9+(46-1)*7+6),'3. Отсуства'!$D$5:$D$200,"&gt;="&amp;('1. Поставки'!$C$9+(46-1)*7)))</f>
        <v/>
      </c>
      <c r="AV23" s="106">
        <f>IF($A23="","",COUNTIFS('3. Отсуства'!$A$5:$A$200,$A23,'3. Отсуства'!$F$5:$F$200,"Одобрено",'3. Отсуства'!$C$5:$C$200,"&lt;="&amp;('1. Поставки'!$C$9+(47-1)*7+6),'3. Отсуства'!$D$5:$D$200,"&gt;="&amp;('1. Поставки'!$C$9+(47-1)*7)))</f>
        <v/>
      </c>
      <c r="AW23" s="106">
        <f>IF($A23="","",COUNTIFS('3. Отсуства'!$A$5:$A$200,$A23,'3. Отсуства'!$F$5:$F$200,"Одобрено",'3. Отсуства'!$C$5:$C$200,"&lt;="&amp;('1. Поставки'!$C$9+(48-1)*7+6),'3. Отсуства'!$D$5:$D$200,"&gt;="&amp;('1. Поставки'!$C$9+(48-1)*7)))</f>
        <v/>
      </c>
      <c r="AX23" s="106">
        <f>IF($A23="","",COUNTIFS('3. Отсуства'!$A$5:$A$200,$A23,'3. Отсуства'!$F$5:$F$200,"Одобрено",'3. Отсуства'!$C$5:$C$200,"&lt;="&amp;('1. Поставки'!$C$9+(49-1)*7+6),'3. Отсуства'!$D$5:$D$200,"&gt;="&amp;('1. Поставки'!$C$9+(49-1)*7)))</f>
        <v/>
      </c>
      <c r="AY23" s="106">
        <f>IF($A23="","",COUNTIFS('3. Отсуства'!$A$5:$A$200,$A23,'3. Отсуства'!$F$5:$F$200,"Одобрено",'3. Отсуства'!$C$5:$C$200,"&lt;="&amp;('1. Поставки'!$C$9+(50-1)*7+6),'3. Отсуства'!$D$5:$D$200,"&gt;="&amp;('1. Поставки'!$C$9+(50-1)*7)))</f>
        <v/>
      </c>
      <c r="AZ23" s="106">
        <f>IF($A23="","",COUNTIFS('3. Отсуства'!$A$5:$A$200,$A23,'3. Отсуства'!$F$5:$F$200,"Одобрено",'3. Отсуства'!$C$5:$C$200,"&lt;="&amp;('1. Поставки'!$C$9+(51-1)*7+6),'3. Отсуства'!$D$5:$D$200,"&gt;="&amp;('1. Поставки'!$C$9+(51-1)*7)))</f>
        <v/>
      </c>
      <c r="BA23" s="106">
        <f>IF($A23="","",COUNTIFS('3. Отсуства'!$A$5:$A$200,$A23,'3. Отсуства'!$F$5:$F$200,"Одобрено",'3. Отсуства'!$C$5:$C$200,"&lt;="&amp;('1. Поставки'!$C$9+(52-1)*7+6),'3. Отсуства'!$D$5:$D$200,"&gt;="&amp;('1. Поставки'!$C$9+(52-1)*7)))</f>
        <v/>
      </c>
    </row>
    <row r="24" ht="18" customHeight="1" s="55">
      <c r="A24" s="105">
        <f>IF('2. Вработени'!A24="","",'2. Вработени'!A24)</f>
        <v/>
      </c>
      <c r="B24" s="106">
        <f>IF($A24="","",COUNTIFS('3. Отсуства'!$A$5:$A$200,$A24,'3. Отсуства'!$F$5:$F$200,"Одобрено",'3. Отсуства'!$C$5:$C$200,"&lt;="&amp;('1. Поставки'!$C$9+(1-1)*7+6),'3. Отсуства'!$D$5:$D$200,"&gt;="&amp;('1. Поставки'!$C$9+(1-1)*7)))</f>
        <v/>
      </c>
      <c r="C24" s="106">
        <f>IF($A24="","",COUNTIFS('3. Отсуства'!$A$5:$A$200,$A24,'3. Отсуства'!$F$5:$F$200,"Одобрено",'3. Отсуства'!$C$5:$C$200,"&lt;="&amp;('1. Поставки'!$C$9+(2-1)*7+6),'3. Отсуства'!$D$5:$D$200,"&gt;="&amp;('1. Поставки'!$C$9+(2-1)*7)))</f>
        <v/>
      </c>
      <c r="D24" s="106">
        <f>IF($A24="","",COUNTIFS('3. Отсуства'!$A$5:$A$200,$A24,'3. Отсуства'!$F$5:$F$200,"Одобрено",'3. Отсуства'!$C$5:$C$200,"&lt;="&amp;('1. Поставки'!$C$9+(3-1)*7+6),'3. Отсуства'!$D$5:$D$200,"&gt;="&amp;('1. Поставки'!$C$9+(3-1)*7)))</f>
        <v/>
      </c>
      <c r="E24" s="106">
        <f>IF($A24="","",COUNTIFS('3. Отсуства'!$A$5:$A$200,$A24,'3. Отсуства'!$F$5:$F$200,"Одобрено",'3. Отсуства'!$C$5:$C$200,"&lt;="&amp;('1. Поставки'!$C$9+(4-1)*7+6),'3. Отсуства'!$D$5:$D$200,"&gt;="&amp;('1. Поставки'!$C$9+(4-1)*7)))</f>
        <v/>
      </c>
      <c r="F24" s="106">
        <f>IF($A24="","",COUNTIFS('3. Отсуства'!$A$5:$A$200,$A24,'3. Отсуства'!$F$5:$F$200,"Одобрено",'3. Отсуства'!$C$5:$C$200,"&lt;="&amp;('1. Поставки'!$C$9+(5-1)*7+6),'3. Отсуства'!$D$5:$D$200,"&gt;="&amp;('1. Поставки'!$C$9+(5-1)*7)))</f>
        <v/>
      </c>
      <c r="G24" s="106">
        <f>IF($A24="","",COUNTIFS('3. Отсуства'!$A$5:$A$200,$A24,'3. Отсуства'!$F$5:$F$200,"Одобрено",'3. Отсуства'!$C$5:$C$200,"&lt;="&amp;('1. Поставки'!$C$9+(6-1)*7+6),'3. Отсуства'!$D$5:$D$200,"&gt;="&amp;('1. Поставки'!$C$9+(6-1)*7)))</f>
        <v/>
      </c>
      <c r="H24" s="106">
        <f>IF($A24="","",COUNTIFS('3. Отсуства'!$A$5:$A$200,$A24,'3. Отсуства'!$F$5:$F$200,"Одобрено",'3. Отсуства'!$C$5:$C$200,"&lt;="&amp;('1. Поставки'!$C$9+(7-1)*7+6),'3. Отсуства'!$D$5:$D$200,"&gt;="&amp;('1. Поставки'!$C$9+(7-1)*7)))</f>
        <v/>
      </c>
      <c r="I24" s="106">
        <f>IF($A24="","",COUNTIFS('3. Отсуства'!$A$5:$A$200,$A24,'3. Отсуства'!$F$5:$F$200,"Одобрено",'3. Отсуства'!$C$5:$C$200,"&lt;="&amp;('1. Поставки'!$C$9+(8-1)*7+6),'3. Отсуства'!$D$5:$D$200,"&gt;="&amp;('1. Поставки'!$C$9+(8-1)*7)))</f>
        <v/>
      </c>
      <c r="J24" s="106">
        <f>IF($A24="","",COUNTIFS('3. Отсуства'!$A$5:$A$200,$A24,'3. Отсуства'!$F$5:$F$200,"Одобрено",'3. Отсуства'!$C$5:$C$200,"&lt;="&amp;('1. Поставки'!$C$9+(9-1)*7+6),'3. Отсуства'!$D$5:$D$200,"&gt;="&amp;('1. Поставки'!$C$9+(9-1)*7)))</f>
        <v/>
      </c>
      <c r="K24" s="106">
        <f>IF($A24="","",COUNTIFS('3. Отсуства'!$A$5:$A$200,$A24,'3. Отсуства'!$F$5:$F$200,"Одобрено",'3. Отсуства'!$C$5:$C$200,"&lt;="&amp;('1. Поставки'!$C$9+(10-1)*7+6),'3. Отсуства'!$D$5:$D$200,"&gt;="&amp;('1. Поставки'!$C$9+(10-1)*7)))</f>
        <v/>
      </c>
      <c r="L24" s="106">
        <f>IF($A24="","",COUNTIFS('3. Отсуства'!$A$5:$A$200,$A24,'3. Отсуства'!$F$5:$F$200,"Одобрено",'3. Отсуства'!$C$5:$C$200,"&lt;="&amp;('1. Поставки'!$C$9+(11-1)*7+6),'3. Отсуства'!$D$5:$D$200,"&gt;="&amp;('1. Поставки'!$C$9+(11-1)*7)))</f>
        <v/>
      </c>
      <c r="M24" s="106">
        <f>IF($A24="","",COUNTIFS('3. Отсуства'!$A$5:$A$200,$A24,'3. Отсуства'!$F$5:$F$200,"Одобрено",'3. Отсуства'!$C$5:$C$200,"&lt;="&amp;('1. Поставки'!$C$9+(12-1)*7+6),'3. Отсуства'!$D$5:$D$200,"&gt;="&amp;('1. Поставки'!$C$9+(12-1)*7)))</f>
        <v/>
      </c>
      <c r="N24" s="106">
        <f>IF($A24="","",COUNTIFS('3. Отсуства'!$A$5:$A$200,$A24,'3. Отсуства'!$F$5:$F$200,"Одобрено",'3. Отсуства'!$C$5:$C$200,"&lt;="&amp;('1. Поставки'!$C$9+(13-1)*7+6),'3. Отсуства'!$D$5:$D$200,"&gt;="&amp;('1. Поставки'!$C$9+(13-1)*7)))</f>
        <v/>
      </c>
      <c r="O24" s="106">
        <f>IF($A24="","",COUNTIFS('3. Отсуства'!$A$5:$A$200,$A24,'3. Отсуства'!$F$5:$F$200,"Одобрено",'3. Отсуства'!$C$5:$C$200,"&lt;="&amp;('1. Поставки'!$C$9+(14-1)*7+6),'3. Отсуства'!$D$5:$D$200,"&gt;="&amp;('1. Поставки'!$C$9+(14-1)*7)))</f>
        <v/>
      </c>
      <c r="P24" s="106">
        <f>IF($A24="","",COUNTIFS('3. Отсуства'!$A$5:$A$200,$A24,'3. Отсуства'!$F$5:$F$200,"Одобрено",'3. Отсуства'!$C$5:$C$200,"&lt;="&amp;('1. Поставки'!$C$9+(15-1)*7+6),'3. Отсуства'!$D$5:$D$200,"&gt;="&amp;('1. Поставки'!$C$9+(15-1)*7)))</f>
        <v/>
      </c>
      <c r="Q24" s="106">
        <f>IF($A24="","",COUNTIFS('3. Отсуства'!$A$5:$A$200,$A24,'3. Отсуства'!$F$5:$F$200,"Одобрено",'3. Отсуства'!$C$5:$C$200,"&lt;="&amp;('1. Поставки'!$C$9+(16-1)*7+6),'3. Отсуства'!$D$5:$D$200,"&gt;="&amp;('1. Поставки'!$C$9+(16-1)*7)))</f>
        <v/>
      </c>
      <c r="R24" s="106">
        <f>IF($A24="","",COUNTIFS('3. Отсуства'!$A$5:$A$200,$A24,'3. Отсуства'!$F$5:$F$200,"Одобрено",'3. Отсуства'!$C$5:$C$200,"&lt;="&amp;('1. Поставки'!$C$9+(17-1)*7+6),'3. Отсуства'!$D$5:$D$200,"&gt;="&amp;('1. Поставки'!$C$9+(17-1)*7)))</f>
        <v/>
      </c>
      <c r="S24" s="106">
        <f>IF($A24="","",COUNTIFS('3. Отсуства'!$A$5:$A$200,$A24,'3. Отсуства'!$F$5:$F$200,"Одобрено",'3. Отсуства'!$C$5:$C$200,"&lt;="&amp;('1. Поставки'!$C$9+(18-1)*7+6),'3. Отсуства'!$D$5:$D$200,"&gt;="&amp;('1. Поставки'!$C$9+(18-1)*7)))</f>
        <v/>
      </c>
      <c r="T24" s="106">
        <f>IF($A24="","",COUNTIFS('3. Отсуства'!$A$5:$A$200,$A24,'3. Отсуства'!$F$5:$F$200,"Одобрено",'3. Отсуства'!$C$5:$C$200,"&lt;="&amp;('1. Поставки'!$C$9+(19-1)*7+6),'3. Отсуства'!$D$5:$D$200,"&gt;="&amp;('1. Поставки'!$C$9+(19-1)*7)))</f>
        <v/>
      </c>
      <c r="U24" s="106">
        <f>IF($A24="","",COUNTIFS('3. Отсуства'!$A$5:$A$200,$A24,'3. Отсуства'!$F$5:$F$200,"Одобрено",'3. Отсуства'!$C$5:$C$200,"&lt;="&amp;('1. Поставки'!$C$9+(20-1)*7+6),'3. Отсуства'!$D$5:$D$200,"&gt;="&amp;('1. Поставки'!$C$9+(20-1)*7)))</f>
        <v/>
      </c>
      <c r="V24" s="106">
        <f>IF($A24="","",COUNTIFS('3. Отсуства'!$A$5:$A$200,$A24,'3. Отсуства'!$F$5:$F$200,"Одобрено",'3. Отсуства'!$C$5:$C$200,"&lt;="&amp;('1. Поставки'!$C$9+(21-1)*7+6),'3. Отсуства'!$D$5:$D$200,"&gt;="&amp;('1. Поставки'!$C$9+(21-1)*7)))</f>
        <v/>
      </c>
      <c r="W24" s="106">
        <f>IF($A24="","",COUNTIFS('3. Отсуства'!$A$5:$A$200,$A24,'3. Отсуства'!$F$5:$F$200,"Одобрено",'3. Отсуства'!$C$5:$C$200,"&lt;="&amp;('1. Поставки'!$C$9+(22-1)*7+6),'3. Отсуства'!$D$5:$D$200,"&gt;="&amp;('1. Поставки'!$C$9+(22-1)*7)))</f>
        <v/>
      </c>
      <c r="X24" s="106">
        <f>IF($A24="","",COUNTIFS('3. Отсуства'!$A$5:$A$200,$A24,'3. Отсуства'!$F$5:$F$200,"Одобрено",'3. Отсуства'!$C$5:$C$200,"&lt;="&amp;('1. Поставки'!$C$9+(23-1)*7+6),'3. Отсуства'!$D$5:$D$200,"&gt;="&amp;('1. Поставки'!$C$9+(23-1)*7)))</f>
        <v/>
      </c>
      <c r="Y24" s="106">
        <f>IF($A24="","",COUNTIFS('3. Отсуства'!$A$5:$A$200,$A24,'3. Отсуства'!$F$5:$F$200,"Одобрено",'3. Отсуства'!$C$5:$C$200,"&lt;="&amp;('1. Поставки'!$C$9+(24-1)*7+6),'3. Отсуства'!$D$5:$D$200,"&gt;="&amp;('1. Поставки'!$C$9+(24-1)*7)))</f>
        <v/>
      </c>
      <c r="Z24" s="106">
        <f>IF($A24="","",COUNTIFS('3. Отсуства'!$A$5:$A$200,$A24,'3. Отсуства'!$F$5:$F$200,"Одобрено",'3. Отсуства'!$C$5:$C$200,"&lt;="&amp;('1. Поставки'!$C$9+(25-1)*7+6),'3. Отсуства'!$D$5:$D$200,"&gt;="&amp;('1. Поставки'!$C$9+(25-1)*7)))</f>
        <v/>
      </c>
      <c r="AA24" s="106">
        <f>IF($A24="","",COUNTIFS('3. Отсуства'!$A$5:$A$200,$A24,'3. Отсуства'!$F$5:$F$200,"Одобрено",'3. Отсуства'!$C$5:$C$200,"&lt;="&amp;('1. Поставки'!$C$9+(26-1)*7+6),'3. Отсуства'!$D$5:$D$200,"&gt;="&amp;('1. Поставки'!$C$9+(26-1)*7)))</f>
        <v/>
      </c>
      <c r="AB24" s="106">
        <f>IF($A24="","",COUNTIFS('3. Отсуства'!$A$5:$A$200,$A24,'3. Отсуства'!$F$5:$F$200,"Одобрено",'3. Отсуства'!$C$5:$C$200,"&lt;="&amp;('1. Поставки'!$C$9+(27-1)*7+6),'3. Отсуства'!$D$5:$D$200,"&gt;="&amp;('1. Поставки'!$C$9+(27-1)*7)))</f>
        <v/>
      </c>
      <c r="AC24" s="106">
        <f>IF($A24="","",COUNTIFS('3. Отсуства'!$A$5:$A$200,$A24,'3. Отсуства'!$F$5:$F$200,"Одобрено",'3. Отсуства'!$C$5:$C$200,"&lt;="&amp;('1. Поставки'!$C$9+(28-1)*7+6),'3. Отсуства'!$D$5:$D$200,"&gt;="&amp;('1. Поставки'!$C$9+(28-1)*7)))</f>
        <v/>
      </c>
      <c r="AD24" s="106">
        <f>IF($A24="","",COUNTIFS('3. Отсуства'!$A$5:$A$200,$A24,'3. Отсуства'!$F$5:$F$200,"Одобрено",'3. Отсуства'!$C$5:$C$200,"&lt;="&amp;('1. Поставки'!$C$9+(29-1)*7+6),'3. Отсуства'!$D$5:$D$200,"&gt;="&amp;('1. Поставки'!$C$9+(29-1)*7)))</f>
        <v/>
      </c>
      <c r="AE24" s="106">
        <f>IF($A24="","",COUNTIFS('3. Отсуства'!$A$5:$A$200,$A24,'3. Отсуства'!$F$5:$F$200,"Одобрено",'3. Отсуства'!$C$5:$C$200,"&lt;="&amp;('1. Поставки'!$C$9+(30-1)*7+6),'3. Отсуства'!$D$5:$D$200,"&gt;="&amp;('1. Поставки'!$C$9+(30-1)*7)))</f>
        <v/>
      </c>
      <c r="AF24" s="106">
        <f>IF($A24="","",COUNTIFS('3. Отсуства'!$A$5:$A$200,$A24,'3. Отсуства'!$F$5:$F$200,"Одобрено",'3. Отсуства'!$C$5:$C$200,"&lt;="&amp;('1. Поставки'!$C$9+(31-1)*7+6),'3. Отсуства'!$D$5:$D$200,"&gt;="&amp;('1. Поставки'!$C$9+(31-1)*7)))</f>
        <v/>
      </c>
      <c r="AG24" s="106">
        <f>IF($A24="","",COUNTIFS('3. Отсуства'!$A$5:$A$200,$A24,'3. Отсуства'!$F$5:$F$200,"Одобрено",'3. Отсуства'!$C$5:$C$200,"&lt;="&amp;('1. Поставки'!$C$9+(32-1)*7+6),'3. Отсуства'!$D$5:$D$200,"&gt;="&amp;('1. Поставки'!$C$9+(32-1)*7)))</f>
        <v/>
      </c>
      <c r="AH24" s="106">
        <f>IF($A24="","",COUNTIFS('3. Отсуства'!$A$5:$A$200,$A24,'3. Отсуства'!$F$5:$F$200,"Одобрено",'3. Отсуства'!$C$5:$C$200,"&lt;="&amp;('1. Поставки'!$C$9+(33-1)*7+6),'3. Отсуства'!$D$5:$D$200,"&gt;="&amp;('1. Поставки'!$C$9+(33-1)*7)))</f>
        <v/>
      </c>
      <c r="AI24" s="106">
        <f>IF($A24="","",COUNTIFS('3. Отсуства'!$A$5:$A$200,$A24,'3. Отсуства'!$F$5:$F$200,"Одобрено",'3. Отсуства'!$C$5:$C$200,"&lt;="&amp;('1. Поставки'!$C$9+(34-1)*7+6),'3. Отсуства'!$D$5:$D$200,"&gt;="&amp;('1. Поставки'!$C$9+(34-1)*7)))</f>
        <v/>
      </c>
      <c r="AJ24" s="106">
        <f>IF($A24="","",COUNTIFS('3. Отсуства'!$A$5:$A$200,$A24,'3. Отсуства'!$F$5:$F$200,"Одобрено",'3. Отсуства'!$C$5:$C$200,"&lt;="&amp;('1. Поставки'!$C$9+(35-1)*7+6),'3. Отсуства'!$D$5:$D$200,"&gt;="&amp;('1. Поставки'!$C$9+(35-1)*7)))</f>
        <v/>
      </c>
      <c r="AK24" s="106">
        <f>IF($A24="","",COUNTIFS('3. Отсуства'!$A$5:$A$200,$A24,'3. Отсуства'!$F$5:$F$200,"Одобрено",'3. Отсуства'!$C$5:$C$200,"&lt;="&amp;('1. Поставки'!$C$9+(36-1)*7+6),'3. Отсуства'!$D$5:$D$200,"&gt;="&amp;('1. Поставки'!$C$9+(36-1)*7)))</f>
        <v/>
      </c>
      <c r="AL24" s="106">
        <f>IF($A24="","",COUNTIFS('3. Отсуства'!$A$5:$A$200,$A24,'3. Отсуства'!$F$5:$F$200,"Одобрено",'3. Отсуства'!$C$5:$C$200,"&lt;="&amp;('1. Поставки'!$C$9+(37-1)*7+6),'3. Отсуства'!$D$5:$D$200,"&gt;="&amp;('1. Поставки'!$C$9+(37-1)*7)))</f>
        <v/>
      </c>
      <c r="AM24" s="106">
        <f>IF($A24="","",COUNTIFS('3. Отсуства'!$A$5:$A$200,$A24,'3. Отсуства'!$F$5:$F$200,"Одобрено",'3. Отсуства'!$C$5:$C$200,"&lt;="&amp;('1. Поставки'!$C$9+(38-1)*7+6),'3. Отсуства'!$D$5:$D$200,"&gt;="&amp;('1. Поставки'!$C$9+(38-1)*7)))</f>
        <v/>
      </c>
      <c r="AN24" s="106">
        <f>IF($A24="","",COUNTIFS('3. Отсуства'!$A$5:$A$200,$A24,'3. Отсуства'!$F$5:$F$200,"Одобрено",'3. Отсуства'!$C$5:$C$200,"&lt;="&amp;('1. Поставки'!$C$9+(39-1)*7+6),'3. Отсуства'!$D$5:$D$200,"&gt;="&amp;('1. Поставки'!$C$9+(39-1)*7)))</f>
        <v/>
      </c>
      <c r="AO24" s="106">
        <f>IF($A24="","",COUNTIFS('3. Отсуства'!$A$5:$A$200,$A24,'3. Отсуства'!$F$5:$F$200,"Одобрено",'3. Отсуства'!$C$5:$C$200,"&lt;="&amp;('1. Поставки'!$C$9+(40-1)*7+6),'3. Отсуства'!$D$5:$D$200,"&gt;="&amp;('1. Поставки'!$C$9+(40-1)*7)))</f>
        <v/>
      </c>
      <c r="AP24" s="106">
        <f>IF($A24="","",COUNTIFS('3. Отсуства'!$A$5:$A$200,$A24,'3. Отсуства'!$F$5:$F$200,"Одобрено",'3. Отсуства'!$C$5:$C$200,"&lt;="&amp;('1. Поставки'!$C$9+(41-1)*7+6),'3. Отсуства'!$D$5:$D$200,"&gt;="&amp;('1. Поставки'!$C$9+(41-1)*7)))</f>
        <v/>
      </c>
      <c r="AQ24" s="106">
        <f>IF($A24="","",COUNTIFS('3. Отсуства'!$A$5:$A$200,$A24,'3. Отсуства'!$F$5:$F$200,"Одобрено",'3. Отсуства'!$C$5:$C$200,"&lt;="&amp;('1. Поставки'!$C$9+(42-1)*7+6),'3. Отсуства'!$D$5:$D$200,"&gt;="&amp;('1. Поставки'!$C$9+(42-1)*7)))</f>
        <v/>
      </c>
      <c r="AR24" s="106">
        <f>IF($A24="","",COUNTIFS('3. Отсуства'!$A$5:$A$200,$A24,'3. Отсуства'!$F$5:$F$200,"Одобрено",'3. Отсуства'!$C$5:$C$200,"&lt;="&amp;('1. Поставки'!$C$9+(43-1)*7+6),'3. Отсуства'!$D$5:$D$200,"&gt;="&amp;('1. Поставки'!$C$9+(43-1)*7)))</f>
        <v/>
      </c>
      <c r="AS24" s="106">
        <f>IF($A24="","",COUNTIFS('3. Отсуства'!$A$5:$A$200,$A24,'3. Отсуства'!$F$5:$F$200,"Одобрено",'3. Отсуства'!$C$5:$C$200,"&lt;="&amp;('1. Поставки'!$C$9+(44-1)*7+6),'3. Отсуства'!$D$5:$D$200,"&gt;="&amp;('1. Поставки'!$C$9+(44-1)*7)))</f>
        <v/>
      </c>
      <c r="AT24" s="106">
        <f>IF($A24="","",COUNTIFS('3. Отсуства'!$A$5:$A$200,$A24,'3. Отсуства'!$F$5:$F$200,"Одобрено",'3. Отсуства'!$C$5:$C$200,"&lt;="&amp;('1. Поставки'!$C$9+(45-1)*7+6),'3. Отсуства'!$D$5:$D$200,"&gt;="&amp;('1. Поставки'!$C$9+(45-1)*7)))</f>
        <v/>
      </c>
      <c r="AU24" s="106">
        <f>IF($A24="","",COUNTIFS('3. Отсуства'!$A$5:$A$200,$A24,'3. Отсуства'!$F$5:$F$200,"Одобрено",'3. Отсуства'!$C$5:$C$200,"&lt;="&amp;('1. Поставки'!$C$9+(46-1)*7+6),'3. Отсуства'!$D$5:$D$200,"&gt;="&amp;('1. Поставки'!$C$9+(46-1)*7)))</f>
        <v/>
      </c>
      <c r="AV24" s="106">
        <f>IF($A24="","",COUNTIFS('3. Отсуства'!$A$5:$A$200,$A24,'3. Отсуства'!$F$5:$F$200,"Одобрено",'3. Отсуства'!$C$5:$C$200,"&lt;="&amp;('1. Поставки'!$C$9+(47-1)*7+6),'3. Отсуства'!$D$5:$D$200,"&gt;="&amp;('1. Поставки'!$C$9+(47-1)*7)))</f>
        <v/>
      </c>
      <c r="AW24" s="106">
        <f>IF($A24="","",COUNTIFS('3. Отсуства'!$A$5:$A$200,$A24,'3. Отсуства'!$F$5:$F$200,"Одобрено",'3. Отсуства'!$C$5:$C$200,"&lt;="&amp;('1. Поставки'!$C$9+(48-1)*7+6),'3. Отсуства'!$D$5:$D$200,"&gt;="&amp;('1. Поставки'!$C$9+(48-1)*7)))</f>
        <v/>
      </c>
      <c r="AX24" s="106">
        <f>IF($A24="","",COUNTIFS('3. Отсуства'!$A$5:$A$200,$A24,'3. Отсуства'!$F$5:$F$200,"Одобрено",'3. Отсуства'!$C$5:$C$200,"&lt;="&amp;('1. Поставки'!$C$9+(49-1)*7+6),'3. Отсуства'!$D$5:$D$200,"&gt;="&amp;('1. Поставки'!$C$9+(49-1)*7)))</f>
        <v/>
      </c>
      <c r="AY24" s="106">
        <f>IF($A24="","",COUNTIFS('3. Отсуства'!$A$5:$A$200,$A24,'3. Отсуства'!$F$5:$F$200,"Одобрено",'3. Отсуства'!$C$5:$C$200,"&lt;="&amp;('1. Поставки'!$C$9+(50-1)*7+6),'3. Отсуства'!$D$5:$D$200,"&gt;="&amp;('1. Поставки'!$C$9+(50-1)*7)))</f>
        <v/>
      </c>
      <c r="AZ24" s="106">
        <f>IF($A24="","",COUNTIFS('3. Отсуства'!$A$5:$A$200,$A24,'3. Отсуства'!$F$5:$F$200,"Одобрено",'3. Отсуства'!$C$5:$C$200,"&lt;="&amp;('1. Поставки'!$C$9+(51-1)*7+6),'3. Отсуства'!$D$5:$D$200,"&gt;="&amp;('1. Поставки'!$C$9+(51-1)*7)))</f>
        <v/>
      </c>
      <c r="BA24" s="106">
        <f>IF($A24="","",COUNTIFS('3. Отсуства'!$A$5:$A$200,$A24,'3. Отсуства'!$F$5:$F$200,"Одобрено",'3. Отсуства'!$C$5:$C$200,"&lt;="&amp;('1. Поставки'!$C$9+(52-1)*7+6),'3. Отсуства'!$D$5:$D$200,"&gt;="&amp;('1. Поставки'!$C$9+(52-1)*7)))</f>
        <v/>
      </c>
    </row>
    <row r="25" ht="18" customHeight="1" s="55">
      <c r="A25" s="105">
        <f>IF('2. Вработени'!A25="","",'2. Вработени'!A25)</f>
        <v/>
      </c>
      <c r="B25" s="106">
        <f>IF($A25="","",COUNTIFS('3. Отсуства'!$A$5:$A$200,$A25,'3. Отсуства'!$F$5:$F$200,"Одобрено",'3. Отсуства'!$C$5:$C$200,"&lt;="&amp;('1. Поставки'!$C$9+(1-1)*7+6),'3. Отсуства'!$D$5:$D$200,"&gt;="&amp;('1. Поставки'!$C$9+(1-1)*7)))</f>
        <v/>
      </c>
      <c r="C25" s="106">
        <f>IF($A25="","",COUNTIFS('3. Отсуства'!$A$5:$A$200,$A25,'3. Отсуства'!$F$5:$F$200,"Одобрено",'3. Отсуства'!$C$5:$C$200,"&lt;="&amp;('1. Поставки'!$C$9+(2-1)*7+6),'3. Отсуства'!$D$5:$D$200,"&gt;="&amp;('1. Поставки'!$C$9+(2-1)*7)))</f>
        <v/>
      </c>
      <c r="D25" s="106">
        <f>IF($A25="","",COUNTIFS('3. Отсуства'!$A$5:$A$200,$A25,'3. Отсуства'!$F$5:$F$200,"Одобрено",'3. Отсуства'!$C$5:$C$200,"&lt;="&amp;('1. Поставки'!$C$9+(3-1)*7+6),'3. Отсуства'!$D$5:$D$200,"&gt;="&amp;('1. Поставки'!$C$9+(3-1)*7)))</f>
        <v/>
      </c>
      <c r="E25" s="106">
        <f>IF($A25="","",COUNTIFS('3. Отсуства'!$A$5:$A$200,$A25,'3. Отсуства'!$F$5:$F$200,"Одобрено",'3. Отсуства'!$C$5:$C$200,"&lt;="&amp;('1. Поставки'!$C$9+(4-1)*7+6),'3. Отсуства'!$D$5:$D$200,"&gt;="&amp;('1. Поставки'!$C$9+(4-1)*7)))</f>
        <v/>
      </c>
      <c r="F25" s="106">
        <f>IF($A25="","",COUNTIFS('3. Отсуства'!$A$5:$A$200,$A25,'3. Отсуства'!$F$5:$F$200,"Одобрено",'3. Отсуства'!$C$5:$C$200,"&lt;="&amp;('1. Поставки'!$C$9+(5-1)*7+6),'3. Отсуства'!$D$5:$D$200,"&gt;="&amp;('1. Поставки'!$C$9+(5-1)*7)))</f>
        <v/>
      </c>
      <c r="G25" s="106">
        <f>IF($A25="","",COUNTIFS('3. Отсуства'!$A$5:$A$200,$A25,'3. Отсуства'!$F$5:$F$200,"Одобрено",'3. Отсуства'!$C$5:$C$200,"&lt;="&amp;('1. Поставки'!$C$9+(6-1)*7+6),'3. Отсуства'!$D$5:$D$200,"&gt;="&amp;('1. Поставки'!$C$9+(6-1)*7)))</f>
        <v/>
      </c>
      <c r="H25" s="106">
        <f>IF($A25="","",COUNTIFS('3. Отсуства'!$A$5:$A$200,$A25,'3. Отсуства'!$F$5:$F$200,"Одобрено",'3. Отсуства'!$C$5:$C$200,"&lt;="&amp;('1. Поставки'!$C$9+(7-1)*7+6),'3. Отсуства'!$D$5:$D$200,"&gt;="&amp;('1. Поставки'!$C$9+(7-1)*7)))</f>
        <v/>
      </c>
      <c r="I25" s="106">
        <f>IF($A25="","",COUNTIFS('3. Отсуства'!$A$5:$A$200,$A25,'3. Отсуства'!$F$5:$F$200,"Одобрено",'3. Отсуства'!$C$5:$C$200,"&lt;="&amp;('1. Поставки'!$C$9+(8-1)*7+6),'3. Отсуства'!$D$5:$D$200,"&gt;="&amp;('1. Поставки'!$C$9+(8-1)*7)))</f>
        <v/>
      </c>
      <c r="J25" s="106">
        <f>IF($A25="","",COUNTIFS('3. Отсуства'!$A$5:$A$200,$A25,'3. Отсуства'!$F$5:$F$200,"Одобрено",'3. Отсуства'!$C$5:$C$200,"&lt;="&amp;('1. Поставки'!$C$9+(9-1)*7+6),'3. Отсуства'!$D$5:$D$200,"&gt;="&amp;('1. Поставки'!$C$9+(9-1)*7)))</f>
        <v/>
      </c>
      <c r="K25" s="106">
        <f>IF($A25="","",COUNTIFS('3. Отсуства'!$A$5:$A$200,$A25,'3. Отсуства'!$F$5:$F$200,"Одобрено",'3. Отсуства'!$C$5:$C$200,"&lt;="&amp;('1. Поставки'!$C$9+(10-1)*7+6),'3. Отсуства'!$D$5:$D$200,"&gt;="&amp;('1. Поставки'!$C$9+(10-1)*7)))</f>
        <v/>
      </c>
      <c r="L25" s="106">
        <f>IF($A25="","",COUNTIFS('3. Отсуства'!$A$5:$A$200,$A25,'3. Отсуства'!$F$5:$F$200,"Одобрено",'3. Отсуства'!$C$5:$C$200,"&lt;="&amp;('1. Поставки'!$C$9+(11-1)*7+6),'3. Отсуства'!$D$5:$D$200,"&gt;="&amp;('1. Поставки'!$C$9+(11-1)*7)))</f>
        <v/>
      </c>
      <c r="M25" s="106">
        <f>IF($A25="","",COUNTIFS('3. Отсуства'!$A$5:$A$200,$A25,'3. Отсуства'!$F$5:$F$200,"Одобрено",'3. Отсуства'!$C$5:$C$200,"&lt;="&amp;('1. Поставки'!$C$9+(12-1)*7+6),'3. Отсуства'!$D$5:$D$200,"&gt;="&amp;('1. Поставки'!$C$9+(12-1)*7)))</f>
        <v/>
      </c>
      <c r="N25" s="106">
        <f>IF($A25="","",COUNTIFS('3. Отсуства'!$A$5:$A$200,$A25,'3. Отсуства'!$F$5:$F$200,"Одобрено",'3. Отсуства'!$C$5:$C$200,"&lt;="&amp;('1. Поставки'!$C$9+(13-1)*7+6),'3. Отсуства'!$D$5:$D$200,"&gt;="&amp;('1. Поставки'!$C$9+(13-1)*7)))</f>
        <v/>
      </c>
      <c r="O25" s="106">
        <f>IF($A25="","",COUNTIFS('3. Отсуства'!$A$5:$A$200,$A25,'3. Отсуства'!$F$5:$F$200,"Одобрено",'3. Отсуства'!$C$5:$C$200,"&lt;="&amp;('1. Поставки'!$C$9+(14-1)*7+6),'3. Отсуства'!$D$5:$D$200,"&gt;="&amp;('1. Поставки'!$C$9+(14-1)*7)))</f>
        <v/>
      </c>
      <c r="P25" s="106">
        <f>IF($A25="","",COUNTIFS('3. Отсуства'!$A$5:$A$200,$A25,'3. Отсуства'!$F$5:$F$200,"Одобрено",'3. Отсуства'!$C$5:$C$200,"&lt;="&amp;('1. Поставки'!$C$9+(15-1)*7+6),'3. Отсуства'!$D$5:$D$200,"&gt;="&amp;('1. Поставки'!$C$9+(15-1)*7)))</f>
        <v/>
      </c>
      <c r="Q25" s="106">
        <f>IF($A25="","",COUNTIFS('3. Отсуства'!$A$5:$A$200,$A25,'3. Отсуства'!$F$5:$F$200,"Одобрено",'3. Отсуства'!$C$5:$C$200,"&lt;="&amp;('1. Поставки'!$C$9+(16-1)*7+6),'3. Отсуства'!$D$5:$D$200,"&gt;="&amp;('1. Поставки'!$C$9+(16-1)*7)))</f>
        <v/>
      </c>
      <c r="R25" s="106">
        <f>IF($A25="","",COUNTIFS('3. Отсуства'!$A$5:$A$200,$A25,'3. Отсуства'!$F$5:$F$200,"Одобрено",'3. Отсуства'!$C$5:$C$200,"&lt;="&amp;('1. Поставки'!$C$9+(17-1)*7+6),'3. Отсуства'!$D$5:$D$200,"&gt;="&amp;('1. Поставки'!$C$9+(17-1)*7)))</f>
        <v/>
      </c>
      <c r="S25" s="106">
        <f>IF($A25="","",COUNTIFS('3. Отсуства'!$A$5:$A$200,$A25,'3. Отсуства'!$F$5:$F$200,"Одобрено",'3. Отсуства'!$C$5:$C$200,"&lt;="&amp;('1. Поставки'!$C$9+(18-1)*7+6),'3. Отсуства'!$D$5:$D$200,"&gt;="&amp;('1. Поставки'!$C$9+(18-1)*7)))</f>
        <v/>
      </c>
      <c r="T25" s="106">
        <f>IF($A25="","",COUNTIFS('3. Отсуства'!$A$5:$A$200,$A25,'3. Отсуства'!$F$5:$F$200,"Одобрено",'3. Отсуства'!$C$5:$C$200,"&lt;="&amp;('1. Поставки'!$C$9+(19-1)*7+6),'3. Отсуства'!$D$5:$D$200,"&gt;="&amp;('1. Поставки'!$C$9+(19-1)*7)))</f>
        <v/>
      </c>
      <c r="U25" s="106">
        <f>IF($A25="","",COUNTIFS('3. Отсуства'!$A$5:$A$200,$A25,'3. Отсуства'!$F$5:$F$200,"Одобрено",'3. Отсуства'!$C$5:$C$200,"&lt;="&amp;('1. Поставки'!$C$9+(20-1)*7+6),'3. Отсуства'!$D$5:$D$200,"&gt;="&amp;('1. Поставки'!$C$9+(20-1)*7)))</f>
        <v/>
      </c>
      <c r="V25" s="106">
        <f>IF($A25="","",COUNTIFS('3. Отсуства'!$A$5:$A$200,$A25,'3. Отсуства'!$F$5:$F$200,"Одобрено",'3. Отсуства'!$C$5:$C$200,"&lt;="&amp;('1. Поставки'!$C$9+(21-1)*7+6),'3. Отсуства'!$D$5:$D$200,"&gt;="&amp;('1. Поставки'!$C$9+(21-1)*7)))</f>
        <v/>
      </c>
      <c r="W25" s="106">
        <f>IF($A25="","",COUNTIFS('3. Отсуства'!$A$5:$A$200,$A25,'3. Отсуства'!$F$5:$F$200,"Одобрено",'3. Отсуства'!$C$5:$C$200,"&lt;="&amp;('1. Поставки'!$C$9+(22-1)*7+6),'3. Отсуства'!$D$5:$D$200,"&gt;="&amp;('1. Поставки'!$C$9+(22-1)*7)))</f>
        <v/>
      </c>
      <c r="X25" s="106">
        <f>IF($A25="","",COUNTIFS('3. Отсуства'!$A$5:$A$200,$A25,'3. Отсуства'!$F$5:$F$200,"Одобрено",'3. Отсуства'!$C$5:$C$200,"&lt;="&amp;('1. Поставки'!$C$9+(23-1)*7+6),'3. Отсуства'!$D$5:$D$200,"&gt;="&amp;('1. Поставки'!$C$9+(23-1)*7)))</f>
        <v/>
      </c>
      <c r="Y25" s="106">
        <f>IF($A25="","",COUNTIFS('3. Отсуства'!$A$5:$A$200,$A25,'3. Отсуства'!$F$5:$F$200,"Одобрено",'3. Отсуства'!$C$5:$C$200,"&lt;="&amp;('1. Поставки'!$C$9+(24-1)*7+6),'3. Отсуства'!$D$5:$D$200,"&gt;="&amp;('1. Поставки'!$C$9+(24-1)*7)))</f>
        <v/>
      </c>
      <c r="Z25" s="106">
        <f>IF($A25="","",COUNTIFS('3. Отсуства'!$A$5:$A$200,$A25,'3. Отсуства'!$F$5:$F$200,"Одобрено",'3. Отсуства'!$C$5:$C$200,"&lt;="&amp;('1. Поставки'!$C$9+(25-1)*7+6),'3. Отсуства'!$D$5:$D$200,"&gt;="&amp;('1. Поставки'!$C$9+(25-1)*7)))</f>
        <v/>
      </c>
      <c r="AA25" s="106">
        <f>IF($A25="","",COUNTIFS('3. Отсуства'!$A$5:$A$200,$A25,'3. Отсуства'!$F$5:$F$200,"Одобрено",'3. Отсуства'!$C$5:$C$200,"&lt;="&amp;('1. Поставки'!$C$9+(26-1)*7+6),'3. Отсуства'!$D$5:$D$200,"&gt;="&amp;('1. Поставки'!$C$9+(26-1)*7)))</f>
        <v/>
      </c>
      <c r="AB25" s="106">
        <f>IF($A25="","",COUNTIFS('3. Отсуства'!$A$5:$A$200,$A25,'3. Отсуства'!$F$5:$F$200,"Одобрено",'3. Отсуства'!$C$5:$C$200,"&lt;="&amp;('1. Поставки'!$C$9+(27-1)*7+6),'3. Отсуства'!$D$5:$D$200,"&gt;="&amp;('1. Поставки'!$C$9+(27-1)*7)))</f>
        <v/>
      </c>
      <c r="AC25" s="106">
        <f>IF($A25="","",COUNTIFS('3. Отсуства'!$A$5:$A$200,$A25,'3. Отсуства'!$F$5:$F$200,"Одобрено",'3. Отсуства'!$C$5:$C$200,"&lt;="&amp;('1. Поставки'!$C$9+(28-1)*7+6),'3. Отсуства'!$D$5:$D$200,"&gt;="&amp;('1. Поставки'!$C$9+(28-1)*7)))</f>
        <v/>
      </c>
      <c r="AD25" s="106">
        <f>IF($A25="","",COUNTIFS('3. Отсуства'!$A$5:$A$200,$A25,'3. Отсуства'!$F$5:$F$200,"Одобрено",'3. Отсуства'!$C$5:$C$200,"&lt;="&amp;('1. Поставки'!$C$9+(29-1)*7+6),'3. Отсуства'!$D$5:$D$200,"&gt;="&amp;('1. Поставки'!$C$9+(29-1)*7)))</f>
        <v/>
      </c>
      <c r="AE25" s="106">
        <f>IF($A25="","",COUNTIFS('3. Отсуства'!$A$5:$A$200,$A25,'3. Отсуства'!$F$5:$F$200,"Одобрено",'3. Отсуства'!$C$5:$C$200,"&lt;="&amp;('1. Поставки'!$C$9+(30-1)*7+6),'3. Отсуства'!$D$5:$D$200,"&gt;="&amp;('1. Поставки'!$C$9+(30-1)*7)))</f>
        <v/>
      </c>
      <c r="AF25" s="106">
        <f>IF($A25="","",COUNTIFS('3. Отсуства'!$A$5:$A$200,$A25,'3. Отсуства'!$F$5:$F$200,"Одобрено",'3. Отсуства'!$C$5:$C$200,"&lt;="&amp;('1. Поставки'!$C$9+(31-1)*7+6),'3. Отсуства'!$D$5:$D$200,"&gt;="&amp;('1. Поставки'!$C$9+(31-1)*7)))</f>
        <v/>
      </c>
      <c r="AG25" s="106">
        <f>IF($A25="","",COUNTIFS('3. Отсуства'!$A$5:$A$200,$A25,'3. Отсуства'!$F$5:$F$200,"Одобрено",'3. Отсуства'!$C$5:$C$200,"&lt;="&amp;('1. Поставки'!$C$9+(32-1)*7+6),'3. Отсуства'!$D$5:$D$200,"&gt;="&amp;('1. Поставки'!$C$9+(32-1)*7)))</f>
        <v/>
      </c>
      <c r="AH25" s="106">
        <f>IF($A25="","",COUNTIFS('3. Отсуства'!$A$5:$A$200,$A25,'3. Отсуства'!$F$5:$F$200,"Одобрено",'3. Отсуства'!$C$5:$C$200,"&lt;="&amp;('1. Поставки'!$C$9+(33-1)*7+6),'3. Отсуства'!$D$5:$D$200,"&gt;="&amp;('1. Поставки'!$C$9+(33-1)*7)))</f>
        <v/>
      </c>
      <c r="AI25" s="106">
        <f>IF($A25="","",COUNTIFS('3. Отсуства'!$A$5:$A$200,$A25,'3. Отсуства'!$F$5:$F$200,"Одобрено",'3. Отсуства'!$C$5:$C$200,"&lt;="&amp;('1. Поставки'!$C$9+(34-1)*7+6),'3. Отсуства'!$D$5:$D$200,"&gt;="&amp;('1. Поставки'!$C$9+(34-1)*7)))</f>
        <v/>
      </c>
      <c r="AJ25" s="106">
        <f>IF($A25="","",COUNTIFS('3. Отсуства'!$A$5:$A$200,$A25,'3. Отсуства'!$F$5:$F$200,"Одобрено",'3. Отсуства'!$C$5:$C$200,"&lt;="&amp;('1. Поставки'!$C$9+(35-1)*7+6),'3. Отсуства'!$D$5:$D$200,"&gt;="&amp;('1. Поставки'!$C$9+(35-1)*7)))</f>
        <v/>
      </c>
      <c r="AK25" s="106">
        <f>IF($A25="","",COUNTIFS('3. Отсуства'!$A$5:$A$200,$A25,'3. Отсуства'!$F$5:$F$200,"Одобрено",'3. Отсуства'!$C$5:$C$200,"&lt;="&amp;('1. Поставки'!$C$9+(36-1)*7+6),'3. Отсуства'!$D$5:$D$200,"&gt;="&amp;('1. Поставки'!$C$9+(36-1)*7)))</f>
        <v/>
      </c>
      <c r="AL25" s="106">
        <f>IF($A25="","",COUNTIFS('3. Отсуства'!$A$5:$A$200,$A25,'3. Отсуства'!$F$5:$F$200,"Одобрено",'3. Отсуства'!$C$5:$C$200,"&lt;="&amp;('1. Поставки'!$C$9+(37-1)*7+6),'3. Отсуства'!$D$5:$D$200,"&gt;="&amp;('1. Поставки'!$C$9+(37-1)*7)))</f>
        <v/>
      </c>
      <c r="AM25" s="106">
        <f>IF($A25="","",COUNTIFS('3. Отсуства'!$A$5:$A$200,$A25,'3. Отсуства'!$F$5:$F$200,"Одобрено",'3. Отсуства'!$C$5:$C$200,"&lt;="&amp;('1. Поставки'!$C$9+(38-1)*7+6),'3. Отсуства'!$D$5:$D$200,"&gt;="&amp;('1. Поставки'!$C$9+(38-1)*7)))</f>
        <v/>
      </c>
      <c r="AN25" s="106">
        <f>IF($A25="","",COUNTIFS('3. Отсуства'!$A$5:$A$200,$A25,'3. Отсуства'!$F$5:$F$200,"Одобрено",'3. Отсуства'!$C$5:$C$200,"&lt;="&amp;('1. Поставки'!$C$9+(39-1)*7+6),'3. Отсуства'!$D$5:$D$200,"&gt;="&amp;('1. Поставки'!$C$9+(39-1)*7)))</f>
        <v/>
      </c>
      <c r="AO25" s="106">
        <f>IF($A25="","",COUNTIFS('3. Отсуства'!$A$5:$A$200,$A25,'3. Отсуства'!$F$5:$F$200,"Одобрено",'3. Отсуства'!$C$5:$C$200,"&lt;="&amp;('1. Поставки'!$C$9+(40-1)*7+6),'3. Отсуства'!$D$5:$D$200,"&gt;="&amp;('1. Поставки'!$C$9+(40-1)*7)))</f>
        <v/>
      </c>
      <c r="AP25" s="106">
        <f>IF($A25="","",COUNTIFS('3. Отсуства'!$A$5:$A$200,$A25,'3. Отсуства'!$F$5:$F$200,"Одобрено",'3. Отсуства'!$C$5:$C$200,"&lt;="&amp;('1. Поставки'!$C$9+(41-1)*7+6),'3. Отсуства'!$D$5:$D$200,"&gt;="&amp;('1. Поставки'!$C$9+(41-1)*7)))</f>
        <v/>
      </c>
      <c r="AQ25" s="106">
        <f>IF($A25="","",COUNTIFS('3. Отсуства'!$A$5:$A$200,$A25,'3. Отсуства'!$F$5:$F$200,"Одобрено",'3. Отсуства'!$C$5:$C$200,"&lt;="&amp;('1. Поставки'!$C$9+(42-1)*7+6),'3. Отсуства'!$D$5:$D$200,"&gt;="&amp;('1. Поставки'!$C$9+(42-1)*7)))</f>
        <v/>
      </c>
      <c r="AR25" s="106">
        <f>IF($A25="","",COUNTIFS('3. Отсуства'!$A$5:$A$200,$A25,'3. Отсуства'!$F$5:$F$200,"Одобрено",'3. Отсуства'!$C$5:$C$200,"&lt;="&amp;('1. Поставки'!$C$9+(43-1)*7+6),'3. Отсуства'!$D$5:$D$200,"&gt;="&amp;('1. Поставки'!$C$9+(43-1)*7)))</f>
        <v/>
      </c>
      <c r="AS25" s="106">
        <f>IF($A25="","",COUNTIFS('3. Отсуства'!$A$5:$A$200,$A25,'3. Отсуства'!$F$5:$F$200,"Одобрено",'3. Отсуства'!$C$5:$C$200,"&lt;="&amp;('1. Поставки'!$C$9+(44-1)*7+6),'3. Отсуства'!$D$5:$D$200,"&gt;="&amp;('1. Поставки'!$C$9+(44-1)*7)))</f>
        <v/>
      </c>
      <c r="AT25" s="106">
        <f>IF($A25="","",COUNTIFS('3. Отсуства'!$A$5:$A$200,$A25,'3. Отсуства'!$F$5:$F$200,"Одобрено",'3. Отсуства'!$C$5:$C$200,"&lt;="&amp;('1. Поставки'!$C$9+(45-1)*7+6),'3. Отсуства'!$D$5:$D$200,"&gt;="&amp;('1. Поставки'!$C$9+(45-1)*7)))</f>
        <v/>
      </c>
      <c r="AU25" s="106">
        <f>IF($A25="","",COUNTIFS('3. Отсуства'!$A$5:$A$200,$A25,'3. Отсуства'!$F$5:$F$200,"Одобрено",'3. Отсуства'!$C$5:$C$200,"&lt;="&amp;('1. Поставки'!$C$9+(46-1)*7+6),'3. Отсуства'!$D$5:$D$200,"&gt;="&amp;('1. Поставки'!$C$9+(46-1)*7)))</f>
        <v/>
      </c>
      <c r="AV25" s="106">
        <f>IF($A25="","",COUNTIFS('3. Отсуства'!$A$5:$A$200,$A25,'3. Отсуства'!$F$5:$F$200,"Одобрено",'3. Отсуства'!$C$5:$C$200,"&lt;="&amp;('1. Поставки'!$C$9+(47-1)*7+6),'3. Отсуства'!$D$5:$D$200,"&gt;="&amp;('1. Поставки'!$C$9+(47-1)*7)))</f>
        <v/>
      </c>
      <c r="AW25" s="106">
        <f>IF($A25="","",COUNTIFS('3. Отсуства'!$A$5:$A$200,$A25,'3. Отсуства'!$F$5:$F$200,"Одобрено",'3. Отсуства'!$C$5:$C$200,"&lt;="&amp;('1. Поставки'!$C$9+(48-1)*7+6),'3. Отсуства'!$D$5:$D$200,"&gt;="&amp;('1. Поставки'!$C$9+(48-1)*7)))</f>
        <v/>
      </c>
      <c r="AX25" s="106">
        <f>IF($A25="","",COUNTIFS('3. Отсуства'!$A$5:$A$200,$A25,'3. Отсуства'!$F$5:$F$200,"Одобрено",'3. Отсуства'!$C$5:$C$200,"&lt;="&amp;('1. Поставки'!$C$9+(49-1)*7+6),'3. Отсуства'!$D$5:$D$200,"&gt;="&amp;('1. Поставки'!$C$9+(49-1)*7)))</f>
        <v/>
      </c>
      <c r="AY25" s="106">
        <f>IF($A25="","",COUNTIFS('3. Отсуства'!$A$5:$A$200,$A25,'3. Отсуства'!$F$5:$F$200,"Одобрено",'3. Отсуства'!$C$5:$C$200,"&lt;="&amp;('1. Поставки'!$C$9+(50-1)*7+6),'3. Отсуства'!$D$5:$D$200,"&gt;="&amp;('1. Поставки'!$C$9+(50-1)*7)))</f>
        <v/>
      </c>
      <c r="AZ25" s="106">
        <f>IF($A25="","",COUNTIFS('3. Отсуства'!$A$5:$A$200,$A25,'3. Отсуства'!$F$5:$F$200,"Одобрено",'3. Отсуства'!$C$5:$C$200,"&lt;="&amp;('1. Поставки'!$C$9+(51-1)*7+6),'3. Отсуства'!$D$5:$D$200,"&gt;="&amp;('1. Поставки'!$C$9+(51-1)*7)))</f>
        <v/>
      </c>
      <c r="BA25" s="106">
        <f>IF($A25="","",COUNTIFS('3. Отсуства'!$A$5:$A$200,$A25,'3. Отсуства'!$F$5:$F$200,"Одобрено",'3. Отсуства'!$C$5:$C$200,"&lt;="&amp;('1. Поставки'!$C$9+(52-1)*7+6),'3. Отсуства'!$D$5:$D$200,"&gt;="&amp;('1. Поставки'!$C$9+(52-1)*7)))</f>
        <v/>
      </c>
    </row>
    <row r="26" ht="18" customHeight="1" s="55">
      <c r="A26" s="105">
        <f>IF('2. Вработени'!A26="","",'2. Вработени'!A26)</f>
        <v/>
      </c>
      <c r="B26" s="106">
        <f>IF($A26="","",COUNTIFS('3. Отсуства'!$A$5:$A$200,$A26,'3. Отсуства'!$F$5:$F$200,"Одобрено",'3. Отсуства'!$C$5:$C$200,"&lt;="&amp;('1. Поставки'!$C$9+(1-1)*7+6),'3. Отсуства'!$D$5:$D$200,"&gt;="&amp;('1. Поставки'!$C$9+(1-1)*7)))</f>
        <v/>
      </c>
      <c r="C26" s="106">
        <f>IF($A26="","",COUNTIFS('3. Отсуства'!$A$5:$A$200,$A26,'3. Отсуства'!$F$5:$F$200,"Одобрено",'3. Отсуства'!$C$5:$C$200,"&lt;="&amp;('1. Поставки'!$C$9+(2-1)*7+6),'3. Отсуства'!$D$5:$D$200,"&gt;="&amp;('1. Поставки'!$C$9+(2-1)*7)))</f>
        <v/>
      </c>
      <c r="D26" s="106">
        <f>IF($A26="","",COUNTIFS('3. Отсуства'!$A$5:$A$200,$A26,'3. Отсуства'!$F$5:$F$200,"Одобрено",'3. Отсуства'!$C$5:$C$200,"&lt;="&amp;('1. Поставки'!$C$9+(3-1)*7+6),'3. Отсуства'!$D$5:$D$200,"&gt;="&amp;('1. Поставки'!$C$9+(3-1)*7)))</f>
        <v/>
      </c>
      <c r="E26" s="106">
        <f>IF($A26="","",COUNTIFS('3. Отсуства'!$A$5:$A$200,$A26,'3. Отсуства'!$F$5:$F$200,"Одобрено",'3. Отсуства'!$C$5:$C$200,"&lt;="&amp;('1. Поставки'!$C$9+(4-1)*7+6),'3. Отсуства'!$D$5:$D$200,"&gt;="&amp;('1. Поставки'!$C$9+(4-1)*7)))</f>
        <v/>
      </c>
      <c r="F26" s="106">
        <f>IF($A26="","",COUNTIFS('3. Отсуства'!$A$5:$A$200,$A26,'3. Отсуства'!$F$5:$F$200,"Одобрено",'3. Отсуства'!$C$5:$C$200,"&lt;="&amp;('1. Поставки'!$C$9+(5-1)*7+6),'3. Отсуства'!$D$5:$D$200,"&gt;="&amp;('1. Поставки'!$C$9+(5-1)*7)))</f>
        <v/>
      </c>
      <c r="G26" s="106">
        <f>IF($A26="","",COUNTIFS('3. Отсуства'!$A$5:$A$200,$A26,'3. Отсуства'!$F$5:$F$200,"Одобрено",'3. Отсуства'!$C$5:$C$200,"&lt;="&amp;('1. Поставки'!$C$9+(6-1)*7+6),'3. Отсуства'!$D$5:$D$200,"&gt;="&amp;('1. Поставки'!$C$9+(6-1)*7)))</f>
        <v/>
      </c>
      <c r="H26" s="106">
        <f>IF($A26="","",COUNTIFS('3. Отсуства'!$A$5:$A$200,$A26,'3. Отсуства'!$F$5:$F$200,"Одобрено",'3. Отсуства'!$C$5:$C$200,"&lt;="&amp;('1. Поставки'!$C$9+(7-1)*7+6),'3. Отсуства'!$D$5:$D$200,"&gt;="&amp;('1. Поставки'!$C$9+(7-1)*7)))</f>
        <v/>
      </c>
      <c r="I26" s="106">
        <f>IF($A26="","",COUNTIFS('3. Отсуства'!$A$5:$A$200,$A26,'3. Отсуства'!$F$5:$F$200,"Одобрено",'3. Отсуства'!$C$5:$C$200,"&lt;="&amp;('1. Поставки'!$C$9+(8-1)*7+6),'3. Отсуства'!$D$5:$D$200,"&gt;="&amp;('1. Поставки'!$C$9+(8-1)*7)))</f>
        <v/>
      </c>
      <c r="J26" s="106">
        <f>IF($A26="","",COUNTIFS('3. Отсуства'!$A$5:$A$200,$A26,'3. Отсуства'!$F$5:$F$200,"Одобрено",'3. Отсуства'!$C$5:$C$200,"&lt;="&amp;('1. Поставки'!$C$9+(9-1)*7+6),'3. Отсуства'!$D$5:$D$200,"&gt;="&amp;('1. Поставки'!$C$9+(9-1)*7)))</f>
        <v/>
      </c>
      <c r="K26" s="106">
        <f>IF($A26="","",COUNTIFS('3. Отсуства'!$A$5:$A$200,$A26,'3. Отсуства'!$F$5:$F$200,"Одобрено",'3. Отсуства'!$C$5:$C$200,"&lt;="&amp;('1. Поставки'!$C$9+(10-1)*7+6),'3. Отсуства'!$D$5:$D$200,"&gt;="&amp;('1. Поставки'!$C$9+(10-1)*7)))</f>
        <v/>
      </c>
      <c r="L26" s="106">
        <f>IF($A26="","",COUNTIFS('3. Отсуства'!$A$5:$A$200,$A26,'3. Отсуства'!$F$5:$F$200,"Одобрено",'3. Отсуства'!$C$5:$C$200,"&lt;="&amp;('1. Поставки'!$C$9+(11-1)*7+6),'3. Отсуства'!$D$5:$D$200,"&gt;="&amp;('1. Поставки'!$C$9+(11-1)*7)))</f>
        <v/>
      </c>
      <c r="M26" s="106">
        <f>IF($A26="","",COUNTIFS('3. Отсуства'!$A$5:$A$200,$A26,'3. Отсуства'!$F$5:$F$200,"Одобрено",'3. Отсуства'!$C$5:$C$200,"&lt;="&amp;('1. Поставки'!$C$9+(12-1)*7+6),'3. Отсуства'!$D$5:$D$200,"&gt;="&amp;('1. Поставки'!$C$9+(12-1)*7)))</f>
        <v/>
      </c>
      <c r="N26" s="106">
        <f>IF($A26="","",COUNTIFS('3. Отсуства'!$A$5:$A$200,$A26,'3. Отсуства'!$F$5:$F$200,"Одобрено",'3. Отсуства'!$C$5:$C$200,"&lt;="&amp;('1. Поставки'!$C$9+(13-1)*7+6),'3. Отсуства'!$D$5:$D$200,"&gt;="&amp;('1. Поставки'!$C$9+(13-1)*7)))</f>
        <v/>
      </c>
      <c r="O26" s="106">
        <f>IF($A26="","",COUNTIFS('3. Отсуства'!$A$5:$A$200,$A26,'3. Отсуства'!$F$5:$F$200,"Одобрено",'3. Отсуства'!$C$5:$C$200,"&lt;="&amp;('1. Поставки'!$C$9+(14-1)*7+6),'3. Отсуства'!$D$5:$D$200,"&gt;="&amp;('1. Поставки'!$C$9+(14-1)*7)))</f>
        <v/>
      </c>
      <c r="P26" s="106">
        <f>IF($A26="","",COUNTIFS('3. Отсуства'!$A$5:$A$200,$A26,'3. Отсуства'!$F$5:$F$200,"Одобрено",'3. Отсуства'!$C$5:$C$200,"&lt;="&amp;('1. Поставки'!$C$9+(15-1)*7+6),'3. Отсуства'!$D$5:$D$200,"&gt;="&amp;('1. Поставки'!$C$9+(15-1)*7)))</f>
        <v/>
      </c>
      <c r="Q26" s="106">
        <f>IF($A26="","",COUNTIFS('3. Отсуства'!$A$5:$A$200,$A26,'3. Отсуства'!$F$5:$F$200,"Одобрено",'3. Отсуства'!$C$5:$C$200,"&lt;="&amp;('1. Поставки'!$C$9+(16-1)*7+6),'3. Отсуства'!$D$5:$D$200,"&gt;="&amp;('1. Поставки'!$C$9+(16-1)*7)))</f>
        <v/>
      </c>
      <c r="R26" s="106">
        <f>IF($A26="","",COUNTIFS('3. Отсуства'!$A$5:$A$200,$A26,'3. Отсуства'!$F$5:$F$200,"Одобрено",'3. Отсуства'!$C$5:$C$200,"&lt;="&amp;('1. Поставки'!$C$9+(17-1)*7+6),'3. Отсуства'!$D$5:$D$200,"&gt;="&amp;('1. Поставки'!$C$9+(17-1)*7)))</f>
        <v/>
      </c>
      <c r="S26" s="106">
        <f>IF($A26="","",COUNTIFS('3. Отсуства'!$A$5:$A$200,$A26,'3. Отсуства'!$F$5:$F$200,"Одобрено",'3. Отсуства'!$C$5:$C$200,"&lt;="&amp;('1. Поставки'!$C$9+(18-1)*7+6),'3. Отсуства'!$D$5:$D$200,"&gt;="&amp;('1. Поставки'!$C$9+(18-1)*7)))</f>
        <v/>
      </c>
      <c r="T26" s="106">
        <f>IF($A26="","",COUNTIFS('3. Отсуства'!$A$5:$A$200,$A26,'3. Отсуства'!$F$5:$F$200,"Одобрено",'3. Отсуства'!$C$5:$C$200,"&lt;="&amp;('1. Поставки'!$C$9+(19-1)*7+6),'3. Отсуства'!$D$5:$D$200,"&gt;="&amp;('1. Поставки'!$C$9+(19-1)*7)))</f>
        <v/>
      </c>
      <c r="U26" s="106">
        <f>IF($A26="","",COUNTIFS('3. Отсуства'!$A$5:$A$200,$A26,'3. Отсуства'!$F$5:$F$200,"Одобрено",'3. Отсуства'!$C$5:$C$200,"&lt;="&amp;('1. Поставки'!$C$9+(20-1)*7+6),'3. Отсуства'!$D$5:$D$200,"&gt;="&amp;('1. Поставки'!$C$9+(20-1)*7)))</f>
        <v/>
      </c>
      <c r="V26" s="106">
        <f>IF($A26="","",COUNTIFS('3. Отсуства'!$A$5:$A$200,$A26,'3. Отсуства'!$F$5:$F$200,"Одобрено",'3. Отсуства'!$C$5:$C$200,"&lt;="&amp;('1. Поставки'!$C$9+(21-1)*7+6),'3. Отсуства'!$D$5:$D$200,"&gt;="&amp;('1. Поставки'!$C$9+(21-1)*7)))</f>
        <v/>
      </c>
      <c r="W26" s="106">
        <f>IF($A26="","",COUNTIFS('3. Отсуства'!$A$5:$A$200,$A26,'3. Отсуства'!$F$5:$F$200,"Одобрено",'3. Отсуства'!$C$5:$C$200,"&lt;="&amp;('1. Поставки'!$C$9+(22-1)*7+6),'3. Отсуства'!$D$5:$D$200,"&gt;="&amp;('1. Поставки'!$C$9+(22-1)*7)))</f>
        <v/>
      </c>
      <c r="X26" s="106">
        <f>IF($A26="","",COUNTIFS('3. Отсуства'!$A$5:$A$200,$A26,'3. Отсуства'!$F$5:$F$200,"Одобрено",'3. Отсуства'!$C$5:$C$200,"&lt;="&amp;('1. Поставки'!$C$9+(23-1)*7+6),'3. Отсуства'!$D$5:$D$200,"&gt;="&amp;('1. Поставки'!$C$9+(23-1)*7)))</f>
        <v/>
      </c>
      <c r="Y26" s="106">
        <f>IF($A26="","",COUNTIFS('3. Отсуства'!$A$5:$A$200,$A26,'3. Отсуства'!$F$5:$F$200,"Одобрено",'3. Отсуства'!$C$5:$C$200,"&lt;="&amp;('1. Поставки'!$C$9+(24-1)*7+6),'3. Отсуства'!$D$5:$D$200,"&gt;="&amp;('1. Поставки'!$C$9+(24-1)*7)))</f>
        <v/>
      </c>
      <c r="Z26" s="106">
        <f>IF($A26="","",COUNTIFS('3. Отсуства'!$A$5:$A$200,$A26,'3. Отсуства'!$F$5:$F$200,"Одобрено",'3. Отсуства'!$C$5:$C$200,"&lt;="&amp;('1. Поставки'!$C$9+(25-1)*7+6),'3. Отсуства'!$D$5:$D$200,"&gt;="&amp;('1. Поставки'!$C$9+(25-1)*7)))</f>
        <v/>
      </c>
      <c r="AA26" s="106">
        <f>IF($A26="","",COUNTIFS('3. Отсуства'!$A$5:$A$200,$A26,'3. Отсуства'!$F$5:$F$200,"Одобрено",'3. Отсуства'!$C$5:$C$200,"&lt;="&amp;('1. Поставки'!$C$9+(26-1)*7+6),'3. Отсуства'!$D$5:$D$200,"&gt;="&amp;('1. Поставки'!$C$9+(26-1)*7)))</f>
        <v/>
      </c>
      <c r="AB26" s="106">
        <f>IF($A26="","",COUNTIFS('3. Отсуства'!$A$5:$A$200,$A26,'3. Отсуства'!$F$5:$F$200,"Одобрено",'3. Отсуства'!$C$5:$C$200,"&lt;="&amp;('1. Поставки'!$C$9+(27-1)*7+6),'3. Отсуства'!$D$5:$D$200,"&gt;="&amp;('1. Поставки'!$C$9+(27-1)*7)))</f>
        <v/>
      </c>
      <c r="AC26" s="106">
        <f>IF($A26="","",COUNTIFS('3. Отсуства'!$A$5:$A$200,$A26,'3. Отсуства'!$F$5:$F$200,"Одобрено",'3. Отсуства'!$C$5:$C$200,"&lt;="&amp;('1. Поставки'!$C$9+(28-1)*7+6),'3. Отсуства'!$D$5:$D$200,"&gt;="&amp;('1. Поставки'!$C$9+(28-1)*7)))</f>
        <v/>
      </c>
      <c r="AD26" s="106">
        <f>IF($A26="","",COUNTIFS('3. Отсуства'!$A$5:$A$200,$A26,'3. Отсуства'!$F$5:$F$200,"Одобрено",'3. Отсуства'!$C$5:$C$200,"&lt;="&amp;('1. Поставки'!$C$9+(29-1)*7+6),'3. Отсуства'!$D$5:$D$200,"&gt;="&amp;('1. Поставки'!$C$9+(29-1)*7)))</f>
        <v/>
      </c>
      <c r="AE26" s="106">
        <f>IF($A26="","",COUNTIFS('3. Отсуства'!$A$5:$A$200,$A26,'3. Отсуства'!$F$5:$F$200,"Одобрено",'3. Отсуства'!$C$5:$C$200,"&lt;="&amp;('1. Поставки'!$C$9+(30-1)*7+6),'3. Отсуства'!$D$5:$D$200,"&gt;="&amp;('1. Поставки'!$C$9+(30-1)*7)))</f>
        <v/>
      </c>
      <c r="AF26" s="106">
        <f>IF($A26="","",COUNTIFS('3. Отсуства'!$A$5:$A$200,$A26,'3. Отсуства'!$F$5:$F$200,"Одобрено",'3. Отсуства'!$C$5:$C$200,"&lt;="&amp;('1. Поставки'!$C$9+(31-1)*7+6),'3. Отсуства'!$D$5:$D$200,"&gt;="&amp;('1. Поставки'!$C$9+(31-1)*7)))</f>
        <v/>
      </c>
      <c r="AG26" s="106">
        <f>IF($A26="","",COUNTIFS('3. Отсуства'!$A$5:$A$200,$A26,'3. Отсуства'!$F$5:$F$200,"Одобрено",'3. Отсуства'!$C$5:$C$200,"&lt;="&amp;('1. Поставки'!$C$9+(32-1)*7+6),'3. Отсуства'!$D$5:$D$200,"&gt;="&amp;('1. Поставки'!$C$9+(32-1)*7)))</f>
        <v/>
      </c>
      <c r="AH26" s="106">
        <f>IF($A26="","",COUNTIFS('3. Отсуства'!$A$5:$A$200,$A26,'3. Отсуства'!$F$5:$F$200,"Одобрено",'3. Отсуства'!$C$5:$C$200,"&lt;="&amp;('1. Поставки'!$C$9+(33-1)*7+6),'3. Отсуства'!$D$5:$D$200,"&gt;="&amp;('1. Поставки'!$C$9+(33-1)*7)))</f>
        <v/>
      </c>
      <c r="AI26" s="106">
        <f>IF($A26="","",COUNTIFS('3. Отсуства'!$A$5:$A$200,$A26,'3. Отсуства'!$F$5:$F$200,"Одобрено",'3. Отсуства'!$C$5:$C$200,"&lt;="&amp;('1. Поставки'!$C$9+(34-1)*7+6),'3. Отсуства'!$D$5:$D$200,"&gt;="&amp;('1. Поставки'!$C$9+(34-1)*7)))</f>
        <v/>
      </c>
      <c r="AJ26" s="106">
        <f>IF($A26="","",COUNTIFS('3. Отсуства'!$A$5:$A$200,$A26,'3. Отсуства'!$F$5:$F$200,"Одобрено",'3. Отсуства'!$C$5:$C$200,"&lt;="&amp;('1. Поставки'!$C$9+(35-1)*7+6),'3. Отсуства'!$D$5:$D$200,"&gt;="&amp;('1. Поставки'!$C$9+(35-1)*7)))</f>
        <v/>
      </c>
      <c r="AK26" s="106">
        <f>IF($A26="","",COUNTIFS('3. Отсуства'!$A$5:$A$200,$A26,'3. Отсуства'!$F$5:$F$200,"Одобрено",'3. Отсуства'!$C$5:$C$200,"&lt;="&amp;('1. Поставки'!$C$9+(36-1)*7+6),'3. Отсуства'!$D$5:$D$200,"&gt;="&amp;('1. Поставки'!$C$9+(36-1)*7)))</f>
        <v/>
      </c>
      <c r="AL26" s="106">
        <f>IF($A26="","",COUNTIFS('3. Отсуства'!$A$5:$A$200,$A26,'3. Отсуства'!$F$5:$F$200,"Одобрено",'3. Отсуства'!$C$5:$C$200,"&lt;="&amp;('1. Поставки'!$C$9+(37-1)*7+6),'3. Отсуства'!$D$5:$D$200,"&gt;="&amp;('1. Поставки'!$C$9+(37-1)*7)))</f>
        <v/>
      </c>
      <c r="AM26" s="106">
        <f>IF($A26="","",COUNTIFS('3. Отсуства'!$A$5:$A$200,$A26,'3. Отсуства'!$F$5:$F$200,"Одобрено",'3. Отсуства'!$C$5:$C$200,"&lt;="&amp;('1. Поставки'!$C$9+(38-1)*7+6),'3. Отсуства'!$D$5:$D$200,"&gt;="&amp;('1. Поставки'!$C$9+(38-1)*7)))</f>
        <v/>
      </c>
      <c r="AN26" s="106">
        <f>IF($A26="","",COUNTIFS('3. Отсуства'!$A$5:$A$200,$A26,'3. Отсуства'!$F$5:$F$200,"Одобрено",'3. Отсуства'!$C$5:$C$200,"&lt;="&amp;('1. Поставки'!$C$9+(39-1)*7+6),'3. Отсуства'!$D$5:$D$200,"&gt;="&amp;('1. Поставки'!$C$9+(39-1)*7)))</f>
        <v/>
      </c>
      <c r="AO26" s="106">
        <f>IF($A26="","",COUNTIFS('3. Отсуства'!$A$5:$A$200,$A26,'3. Отсуства'!$F$5:$F$200,"Одобрено",'3. Отсуства'!$C$5:$C$200,"&lt;="&amp;('1. Поставки'!$C$9+(40-1)*7+6),'3. Отсуства'!$D$5:$D$200,"&gt;="&amp;('1. Поставки'!$C$9+(40-1)*7)))</f>
        <v/>
      </c>
      <c r="AP26" s="106">
        <f>IF($A26="","",COUNTIFS('3. Отсуства'!$A$5:$A$200,$A26,'3. Отсуства'!$F$5:$F$200,"Одобрено",'3. Отсуства'!$C$5:$C$200,"&lt;="&amp;('1. Поставки'!$C$9+(41-1)*7+6),'3. Отсуства'!$D$5:$D$200,"&gt;="&amp;('1. Поставки'!$C$9+(41-1)*7)))</f>
        <v/>
      </c>
      <c r="AQ26" s="106">
        <f>IF($A26="","",COUNTIFS('3. Отсуства'!$A$5:$A$200,$A26,'3. Отсуства'!$F$5:$F$200,"Одобрено",'3. Отсуства'!$C$5:$C$200,"&lt;="&amp;('1. Поставки'!$C$9+(42-1)*7+6),'3. Отсуства'!$D$5:$D$200,"&gt;="&amp;('1. Поставки'!$C$9+(42-1)*7)))</f>
        <v/>
      </c>
      <c r="AR26" s="106">
        <f>IF($A26="","",COUNTIFS('3. Отсуства'!$A$5:$A$200,$A26,'3. Отсуства'!$F$5:$F$200,"Одобрено",'3. Отсуства'!$C$5:$C$200,"&lt;="&amp;('1. Поставки'!$C$9+(43-1)*7+6),'3. Отсуства'!$D$5:$D$200,"&gt;="&amp;('1. Поставки'!$C$9+(43-1)*7)))</f>
        <v/>
      </c>
      <c r="AS26" s="106">
        <f>IF($A26="","",COUNTIFS('3. Отсуства'!$A$5:$A$200,$A26,'3. Отсуства'!$F$5:$F$200,"Одобрено",'3. Отсуства'!$C$5:$C$200,"&lt;="&amp;('1. Поставки'!$C$9+(44-1)*7+6),'3. Отсуства'!$D$5:$D$200,"&gt;="&amp;('1. Поставки'!$C$9+(44-1)*7)))</f>
        <v/>
      </c>
      <c r="AT26" s="106">
        <f>IF($A26="","",COUNTIFS('3. Отсуства'!$A$5:$A$200,$A26,'3. Отсуства'!$F$5:$F$200,"Одобрено",'3. Отсуства'!$C$5:$C$200,"&lt;="&amp;('1. Поставки'!$C$9+(45-1)*7+6),'3. Отсуства'!$D$5:$D$200,"&gt;="&amp;('1. Поставки'!$C$9+(45-1)*7)))</f>
        <v/>
      </c>
      <c r="AU26" s="106">
        <f>IF($A26="","",COUNTIFS('3. Отсуства'!$A$5:$A$200,$A26,'3. Отсуства'!$F$5:$F$200,"Одобрено",'3. Отсуства'!$C$5:$C$200,"&lt;="&amp;('1. Поставки'!$C$9+(46-1)*7+6),'3. Отсуства'!$D$5:$D$200,"&gt;="&amp;('1. Поставки'!$C$9+(46-1)*7)))</f>
        <v/>
      </c>
      <c r="AV26" s="106">
        <f>IF($A26="","",COUNTIFS('3. Отсуства'!$A$5:$A$200,$A26,'3. Отсуства'!$F$5:$F$200,"Одобрено",'3. Отсуства'!$C$5:$C$200,"&lt;="&amp;('1. Поставки'!$C$9+(47-1)*7+6),'3. Отсуства'!$D$5:$D$200,"&gt;="&amp;('1. Поставки'!$C$9+(47-1)*7)))</f>
        <v/>
      </c>
      <c r="AW26" s="106">
        <f>IF($A26="","",COUNTIFS('3. Отсуства'!$A$5:$A$200,$A26,'3. Отсуства'!$F$5:$F$200,"Одобрено",'3. Отсуства'!$C$5:$C$200,"&lt;="&amp;('1. Поставки'!$C$9+(48-1)*7+6),'3. Отсуства'!$D$5:$D$200,"&gt;="&amp;('1. Поставки'!$C$9+(48-1)*7)))</f>
        <v/>
      </c>
      <c r="AX26" s="106">
        <f>IF($A26="","",COUNTIFS('3. Отсуства'!$A$5:$A$200,$A26,'3. Отсуства'!$F$5:$F$200,"Одобрено",'3. Отсуства'!$C$5:$C$200,"&lt;="&amp;('1. Поставки'!$C$9+(49-1)*7+6),'3. Отсуства'!$D$5:$D$200,"&gt;="&amp;('1. Поставки'!$C$9+(49-1)*7)))</f>
        <v/>
      </c>
      <c r="AY26" s="106">
        <f>IF($A26="","",COUNTIFS('3. Отсуства'!$A$5:$A$200,$A26,'3. Отсуства'!$F$5:$F$200,"Одобрено",'3. Отсуства'!$C$5:$C$200,"&lt;="&amp;('1. Поставки'!$C$9+(50-1)*7+6),'3. Отсуства'!$D$5:$D$200,"&gt;="&amp;('1. Поставки'!$C$9+(50-1)*7)))</f>
        <v/>
      </c>
      <c r="AZ26" s="106">
        <f>IF($A26="","",COUNTIFS('3. Отсуства'!$A$5:$A$200,$A26,'3. Отсуства'!$F$5:$F$200,"Одобрено",'3. Отсуства'!$C$5:$C$200,"&lt;="&amp;('1. Поставки'!$C$9+(51-1)*7+6),'3. Отсуства'!$D$5:$D$200,"&gt;="&amp;('1. Поставки'!$C$9+(51-1)*7)))</f>
        <v/>
      </c>
      <c r="BA26" s="106">
        <f>IF($A26="","",COUNTIFS('3. Отсуства'!$A$5:$A$200,$A26,'3. Отсуства'!$F$5:$F$200,"Одобрено",'3. Отсуства'!$C$5:$C$200,"&lt;="&amp;('1. Поставки'!$C$9+(52-1)*7+6),'3. Отсуства'!$D$5:$D$200,"&gt;="&amp;('1. Поставки'!$C$9+(52-1)*7)))</f>
        <v/>
      </c>
    </row>
    <row r="27" ht="18" customHeight="1" s="55">
      <c r="A27" s="105">
        <f>IF('2. Вработени'!A27="","",'2. Вработени'!A27)</f>
        <v/>
      </c>
      <c r="B27" s="106">
        <f>IF($A27="","",COUNTIFS('3. Отсуства'!$A$5:$A$200,$A27,'3. Отсуства'!$F$5:$F$200,"Одобрено",'3. Отсуства'!$C$5:$C$200,"&lt;="&amp;('1. Поставки'!$C$9+(1-1)*7+6),'3. Отсуства'!$D$5:$D$200,"&gt;="&amp;('1. Поставки'!$C$9+(1-1)*7)))</f>
        <v/>
      </c>
      <c r="C27" s="106">
        <f>IF($A27="","",COUNTIFS('3. Отсуства'!$A$5:$A$200,$A27,'3. Отсуства'!$F$5:$F$200,"Одобрено",'3. Отсуства'!$C$5:$C$200,"&lt;="&amp;('1. Поставки'!$C$9+(2-1)*7+6),'3. Отсуства'!$D$5:$D$200,"&gt;="&amp;('1. Поставки'!$C$9+(2-1)*7)))</f>
        <v/>
      </c>
      <c r="D27" s="106">
        <f>IF($A27="","",COUNTIFS('3. Отсуства'!$A$5:$A$200,$A27,'3. Отсуства'!$F$5:$F$200,"Одобрено",'3. Отсуства'!$C$5:$C$200,"&lt;="&amp;('1. Поставки'!$C$9+(3-1)*7+6),'3. Отсуства'!$D$5:$D$200,"&gt;="&amp;('1. Поставки'!$C$9+(3-1)*7)))</f>
        <v/>
      </c>
      <c r="E27" s="106">
        <f>IF($A27="","",COUNTIFS('3. Отсуства'!$A$5:$A$200,$A27,'3. Отсуства'!$F$5:$F$200,"Одобрено",'3. Отсуства'!$C$5:$C$200,"&lt;="&amp;('1. Поставки'!$C$9+(4-1)*7+6),'3. Отсуства'!$D$5:$D$200,"&gt;="&amp;('1. Поставки'!$C$9+(4-1)*7)))</f>
        <v/>
      </c>
      <c r="F27" s="106">
        <f>IF($A27="","",COUNTIFS('3. Отсуства'!$A$5:$A$200,$A27,'3. Отсуства'!$F$5:$F$200,"Одобрено",'3. Отсуства'!$C$5:$C$200,"&lt;="&amp;('1. Поставки'!$C$9+(5-1)*7+6),'3. Отсуства'!$D$5:$D$200,"&gt;="&amp;('1. Поставки'!$C$9+(5-1)*7)))</f>
        <v/>
      </c>
      <c r="G27" s="106">
        <f>IF($A27="","",COUNTIFS('3. Отсуства'!$A$5:$A$200,$A27,'3. Отсуства'!$F$5:$F$200,"Одобрено",'3. Отсуства'!$C$5:$C$200,"&lt;="&amp;('1. Поставки'!$C$9+(6-1)*7+6),'3. Отсуства'!$D$5:$D$200,"&gt;="&amp;('1. Поставки'!$C$9+(6-1)*7)))</f>
        <v/>
      </c>
      <c r="H27" s="106">
        <f>IF($A27="","",COUNTIFS('3. Отсуства'!$A$5:$A$200,$A27,'3. Отсуства'!$F$5:$F$200,"Одобрено",'3. Отсуства'!$C$5:$C$200,"&lt;="&amp;('1. Поставки'!$C$9+(7-1)*7+6),'3. Отсуства'!$D$5:$D$200,"&gt;="&amp;('1. Поставки'!$C$9+(7-1)*7)))</f>
        <v/>
      </c>
      <c r="I27" s="106">
        <f>IF($A27="","",COUNTIFS('3. Отсуства'!$A$5:$A$200,$A27,'3. Отсуства'!$F$5:$F$200,"Одобрено",'3. Отсуства'!$C$5:$C$200,"&lt;="&amp;('1. Поставки'!$C$9+(8-1)*7+6),'3. Отсуства'!$D$5:$D$200,"&gt;="&amp;('1. Поставки'!$C$9+(8-1)*7)))</f>
        <v/>
      </c>
      <c r="J27" s="106">
        <f>IF($A27="","",COUNTIFS('3. Отсуства'!$A$5:$A$200,$A27,'3. Отсуства'!$F$5:$F$200,"Одобрено",'3. Отсуства'!$C$5:$C$200,"&lt;="&amp;('1. Поставки'!$C$9+(9-1)*7+6),'3. Отсуства'!$D$5:$D$200,"&gt;="&amp;('1. Поставки'!$C$9+(9-1)*7)))</f>
        <v/>
      </c>
      <c r="K27" s="106">
        <f>IF($A27="","",COUNTIFS('3. Отсуства'!$A$5:$A$200,$A27,'3. Отсуства'!$F$5:$F$200,"Одобрено",'3. Отсуства'!$C$5:$C$200,"&lt;="&amp;('1. Поставки'!$C$9+(10-1)*7+6),'3. Отсуства'!$D$5:$D$200,"&gt;="&amp;('1. Поставки'!$C$9+(10-1)*7)))</f>
        <v/>
      </c>
      <c r="L27" s="106">
        <f>IF($A27="","",COUNTIFS('3. Отсуства'!$A$5:$A$200,$A27,'3. Отсуства'!$F$5:$F$200,"Одобрено",'3. Отсуства'!$C$5:$C$200,"&lt;="&amp;('1. Поставки'!$C$9+(11-1)*7+6),'3. Отсуства'!$D$5:$D$200,"&gt;="&amp;('1. Поставки'!$C$9+(11-1)*7)))</f>
        <v/>
      </c>
      <c r="M27" s="106">
        <f>IF($A27="","",COUNTIFS('3. Отсуства'!$A$5:$A$200,$A27,'3. Отсуства'!$F$5:$F$200,"Одобрено",'3. Отсуства'!$C$5:$C$200,"&lt;="&amp;('1. Поставки'!$C$9+(12-1)*7+6),'3. Отсуства'!$D$5:$D$200,"&gt;="&amp;('1. Поставки'!$C$9+(12-1)*7)))</f>
        <v/>
      </c>
      <c r="N27" s="106">
        <f>IF($A27="","",COUNTIFS('3. Отсуства'!$A$5:$A$200,$A27,'3. Отсуства'!$F$5:$F$200,"Одобрено",'3. Отсуства'!$C$5:$C$200,"&lt;="&amp;('1. Поставки'!$C$9+(13-1)*7+6),'3. Отсуства'!$D$5:$D$200,"&gt;="&amp;('1. Поставки'!$C$9+(13-1)*7)))</f>
        <v/>
      </c>
      <c r="O27" s="106">
        <f>IF($A27="","",COUNTIFS('3. Отсуства'!$A$5:$A$200,$A27,'3. Отсуства'!$F$5:$F$200,"Одобрено",'3. Отсуства'!$C$5:$C$200,"&lt;="&amp;('1. Поставки'!$C$9+(14-1)*7+6),'3. Отсуства'!$D$5:$D$200,"&gt;="&amp;('1. Поставки'!$C$9+(14-1)*7)))</f>
        <v/>
      </c>
      <c r="P27" s="106">
        <f>IF($A27="","",COUNTIFS('3. Отсуства'!$A$5:$A$200,$A27,'3. Отсуства'!$F$5:$F$200,"Одобрено",'3. Отсуства'!$C$5:$C$200,"&lt;="&amp;('1. Поставки'!$C$9+(15-1)*7+6),'3. Отсуства'!$D$5:$D$200,"&gt;="&amp;('1. Поставки'!$C$9+(15-1)*7)))</f>
        <v/>
      </c>
      <c r="Q27" s="106">
        <f>IF($A27="","",COUNTIFS('3. Отсуства'!$A$5:$A$200,$A27,'3. Отсуства'!$F$5:$F$200,"Одобрено",'3. Отсуства'!$C$5:$C$200,"&lt;="&amp;('1. Поставки'!$C$9+(16-1)*7+6),'3. Отсуства'!$D$5:$D$200,"&gt;="&amp;('1. Поставки'!$C$9+(16-1)*7)))</f>
        <v/>
      </c>
      <c r="R27" s="106">
        <f>IF($A27="","",COUNTIFS('3. Отсуства'!$A$5:$A$200,$A27,'3. Отсуства'!$F$5:$F$200,"Одобрено",'3. Отсуства'!$C$5:$C$200,"&lt;="&amp;('1. Поставки'!$C$9+(17-1)*7+6),'3. Отсуства'!$D$5:$D$200,"&gt;="&amp;('1. Поставки'!$C$9+(17-1)*7)))</f>
        <v/>
      </c>
      <c r="S27" s="106">
        <f>IF($A27="","",COUNTIFS('3. Отсуства'!$A$5:$A$200,$A27,'3. Отсуства'!$F$5:$F$200,"Одобрено",'3. Отсуства'!$C$5:$C$200,"&lt;="&amp;('1. Поставки'!$C$9+(18-1)*7+6),'3. Отсуства'!$D$5:$D$200,"&gt;="&amp;('1. Поставки'!$C$9+(18-1)*7)))</f>
        <v/>
      </c>
      <c r="T27" s="106">
        <f>IF($A27="","",COUNTIFS('3. Отсуства'!$A$5:$A$200,$A27,'3. Отсуства'!$F$5:$F$200,"Одобрено",'3. Отсуства'!$C$5:$C$200,"&lt;="&amp;('1. Поставки'!$C$9+(19-1)*7+6),'3. Отсуства'!$D$5:$D$200,"&gt;="&amp;('1. Поставки'!$C$9+(19-1)*7)))</f>
        <v/>
      </c>
      <c r="U27" s="106">
        <f>IF($A27="","",COUNTIFS('3. Отсуства'!$A$5:$A$200,$A27,'3. Отсуства'!$F$5:$F$200,"Одобрено",'3. Отсуства'!$C$5:$C$200,"&lt;="&amp;('1. Поставки'!$C$9+(20-1)*7+6),'3. Отсуства'!$D$5:$D$200,"&gt;="&amp;('1. Поставки'!$C$9+(20-1)*7)))</f>
        <v/>
      </c>
      <c r="V27" s="106">
        <f>IF($A27="","",COUNTIFS('3. Отсуства'!$A$5:$A$200,$A27,'3. Отсуства'!$F$5:$F$200,"Одобрено",'3. Отсуства'!$C$5:$C$200,"&lt;="&amp;('1. Поставки'!$C$9+(21-1)*7+6),'3. Отсуства'!$D$5:$D$200,"&gt;="&amp;('1. Поставки'!$C$9+(21-1)*7)))</f>
        <v/>
      </c>
      <c r="W27" s="106">
        <f>IF($A27="","",COUNTIFS('3. Отсуства'!$A$5:$A$200,$A27,'3. Отсуства'!$F$5:$F$200,"Одобрено",'3. Отсуства'!$C$5:$C$200,"&lt;="&amp;('1. Поставки'!$C$9+(22-1)*7+6),'3. Отсуства'!$D$5:$D$200,"&gt;="&amp;('1. Поставки'!$C$9+(22-1)*7)))</f>
        <v/>
      </c>
      <c r="X27" s="106">
        <f>IF($A27="","",COUNTIFS('3. Отсуства'!$A$5:$A$200,$A27,'3. Отсуства'!$F$5:$F$200,"Одобрено",'3. Отсуства'!$C$5:$C$200,"&lt;="&amp;('1. Поставки'!$C$9+(23-1)*7+6),'3. Отсуства'!$D$5:$D$200,"&gt;="&amp;('1. Поставки'!$C$9+(23-1)*7)))</f>
        <v/>
      </c>
      <c r="Y27" s="106">
        <f>IF($A27="","",COUNTIFS('3. Отсуства'!$A$5:$A$200,$A27,'3. Отсуства'!$F$5:$F$200,"Одобрено",'3. Отсуства'!$C$5:$C$200,"&lt;="&amp;('1. Поставки'!$C$9+(24-1)*7+6),'3. Отсуства'!$D$5:$D$200,"&gt;="&amp;('1. Поставки'!$C$9+(24-1)*7)))</f>
        <v/>
      </c>
      <c r="Z27" s="106">
        <f>IF($A27="","",COUNTIFS('3. Отсуства'!$A$5:$A$200,$A27,'3. Отсуства'!$F$5:$F$200,"Одобрено",'3. Отсуства'!$C$5:$C$200,"&lt;="&amp;('1. Поставки'!$C$9+(25-1)*7+6),'3. Отсуства'!$D$5:$D$200,"&gt;="&amp;('1. Поставки'!$C$9+(25-1)*7)))</f>
        <v/>
      </c>
      <c r="AA27" s="106">
        <f>IF($A27="","",COUNTIFS('3. Отсуства'!$A$5:$A$200,$A27,'3. Отсуства'!$F$5:$F$200,"Одобрено",'3. Отсуства'!$C$5:$C$200,"&lt;="&amp;('1. Поставки'!$C$9+(26-1)*7+6),'3. Отсуства'!$D$5:$D$200,"&gt;="&amp;('1. Поставки'!$C$9+(26-1)*7)))</f>
        <v/>
      </c>
      <c r="AB27" s="106">
        <f>IF($A27="","",COUNTIFS('3. Отсуства'!$A$5:$A$200,$A27,'3. Отсуства'!$F$5:$F$200,"Одобрено",'3. Отсуства'!$C$5:$C$200,"&lt;="&amp;('1. Поставки'!$C$9+(27-1)*7+6),'3. Отсуства'!$D$5:$D$200,"&gt;="&amp;('1. Поставки'!$C$9+(27-1)*7)))</f>
        <v/>
      </c>
      <c r="AC27" s="106">
        <f>IF($A27="","",COUNTIFS('3. Отсуства'!$A$5:$A$200,$A27,'3. Отсуства'!$F$5:$F$200,"Одобрено",'3. Отсуства'!$C$5:$C$200,"&lt;="&amp;('1. Поставки'!$C$9+(28-1)*7+6),'3. Отсуства'!$D$5:$D$200,"&gt;="&amp;('1. Поставки'!$C$9+(28-1)*7)))</f>
        <v/>
      </c>
      <c r="AD27" s="106">
        <f>IF($A27="","",COUNTIFS('3. Отсуства'!$A$5:$A$200,$A27,'3. Отсуства'!$F$5:$F$200,"Одобрено",'3. Отсуства'!$C$5:$C$200,"&lt;="&amp;('1. Поставки'!$C$9+(29-1)*7+6),'3. Отсуства'!$D$5:$D$200,"&gt;="&amp;('1. Поставки'!$C$9+(29-1)*7)))</f>
        <v/>
      </c>
      <c r="AE27" s="106">
        <f>IF($A27="","",COUNTIFS('3. Отсуства'!$A$5:$A$200,$A27,'3. Отсуства'!$F$5:$F$200,"Одобрено",'3. Отсуства'!$C$5:$C$200,"&lt;="&amp;('1. Поставки'!$C$9+(30-1)*7+6),'3. Отсуства'!$D$5:$D$200,"&gt;="&amp;('1. Поставки'!$C$9+(30-1)*7)))</f>
        <v/>
      </c>
      <c r="AF27" s="106">
        <f>IF($A27="","",COUNTIFS('3. Отсуства'!$A$5:$A$200,$A27,'3. Отсуства'!$F$5:$F$200,"Одобрено",'3. Отсуства'!$C$5:$C$200,"&lt;="&amp;('1. Поставки'!$C$9+(31-1)*7+6),'3. Отсуства'!$D$5:$D$200,"&gt;="&amp;('1. Поставки'!$C$9+(31-1)*7)))</f>
        <v/>
      </c>
      <c r="AG27" s="106">
        <f>IF($A27="","",COUNTIFS('3. Отсуства'!$A$5:$A$200,$A27,'3. Отсуства'!$F$5:$F$200,"Одобрено",'3. Отсуства'!$C$5:$C$200,"&lt;="&amp;('1. Поставки'!$C$9+(32-1)*7+6),'3. Отсуства'!$D$5:$D$200,"&gt;="&amp;('1. Поставки'!$C$9+(32-1)*7)))</f>
        <v/>
      </c>
      <c r="AH27" s="106">
        <f>IF($A27="","",COUNTIFS('3. Отсуства'!$A$5:$A$200,$A27,'3. Отсуства'!$F$5:$F$200,"Одобрено",'3. Отсуства'!$C$5:$C$200,"&lt;="&amp;('1. Поставки'!$C$9+(33-1)*7+6),'3. Отсуства'!$D$5:$D$200,"&gt;="&amp;('1. Поставки'!$C$9+(33-1)*7)))</f>
        <v/>
      </c>
      <c r="AI27" s="106">
        <f>IF($A27="","",COUNTIFS('3. Отсуства'!$A$5:$A$200,$A27,'3. Отсуства'!$F$5:$F$200,"Одобрено",'3. Отсуства'!$C$5:$C$200,"&lt;="&amp;('1. Поставки'!$C$9+(34-1)*7+6),'3. Отсуства'!$D$5:$D$200,"&gt;="&amp;('1. Поставки'!$C$9+(34-1)*7)))</f>
        <v/>
      </c>
      <c r="AJ27" s="106">
        <f>IF($A27="","",COUNTIFS('3. Отсуства'!$A$5:$A$200,$A27,'3. Отсуства'!$F$5:$F$200,"Одобрено",'3. Отсуства'!$C$5:$C$200,"&lt;="&amp;('1. Поставки'!$C$9+(35-1)*7+6),'3. Отсуства'!$D$5:$D$200,"&gt;="&amp;('1. Поставки'!$C$9+(35-1)*7)))</f>
        <v/>
      </c>
      <c r="AK27" s="106">
        <f>IF($A27="","",COUNTIFS('3. Отсуства'!$A$5:$A$200,$A27,'3. Отсуства'!$F$5:$F$200,"Одобрено",'3. Отсуства'!$C$5:$C$200,"&lt;="&amp;('1. Поставки'!$C$9+(36-1)*7+6),'3. Отсуства'!$D$5:$D$200,"&gt;="&amp;('1. Поставки'!$C$9+(36-1)*7)))</f>
        <v/>
      </c>
      <c r="AL27" s="106">
        <f>IF($A27="","",COUNTIFS('3. Отсуства'!$A$5:$A$200,$A27,'3. Отсуства'!$F$5:$F$200,"Одобрено",'3. Отсуства'!$C$5:$C$200,"&lt;="&amp;('1. Поставки'!$C$9+(37-1)*7+6),'3. Отсуства'!$D$5:$D$200,"&gt;="&amp;('1. Поставки'!$C$9+(37-1)*7)))</f>
        <v/>
      </c>
      <c r="AM27" s="106">
        <f>IF($A27="","",COUNTIFS('3. Отсуства'!$A$5:$A$200,$A27,'3. Отсуства'!$F$5:$F$200,"Одобрено",'3. Отсуства'!$C$5:$C$200,"&lt;="&amp;('1. Поставки'!$C$9+(38-1)*7+6),'3. Отсуства'!$D$5:$D$200,"&gt;="&amp;('1. Поставки'!$C$9+(38-1)*7)))</f>
        <v/>
      </c>
      <c r="AN27" s="106">
        <f>IF($A27="","",COUNTIFS('3. Отсуства'!$A$5:$A$200,$A27,'3. Отсуства'!$F$5:$F$200,"Одобрено",'3. Отсуства'!$C$5:$C$200,"&lt;="&amp;('1. Поставки'!$C$9+(39-1)*7+6),'3. Отсуства'!$D$5:$D$200,"&gt;="&amp;('1. Поставки'!$C$9+(39-1)*7)))</f>
        <v/>
      </c>
      <c r="AO27" s="106">
        <f>IF($A27="","",COUNTIFS('3. Отсуства'!$A$5:$A$200,$A27,'3. Отсуства'!$F$5:$F$200,"Одобрено",'3. Отсуства'!$C$5:$C$200,"&lt;="&amp;('1. Поставки'!$C$9+(40-1)*7+6),'3. Отсуства'!$D$5:$D$200,"&gt;="&amp;('1. Поставки'!$C$9+(40-1)*7)))</f>
        <v/>
      </c>
      <c r="AP27" s="106">
        <f>IF($A27="","",COUNTIFS('3. Отсуства'!$A$5:$A$200,$A27,'3. Отсуства'!$F$5:$F$200,"Одобрено",'3. Отсуства'!$C$5:$C$200,"&lt;="&amp;('1. Поставки'!$C$9+(41-1)*7+6),'3. Отсуства'!$D$5:$D$200,"&gt;="&amp;('1. Поставки'!$C$9+(41-1)*7)))</f>
        <v/>
      </c>
      <c r="AQ27" s="106">
        <f>IF($A27="","",COUNTIFS('3. Отсуства'!$A$5:$A$200,$A27,'3. Отсуства'!$F$5:$F$200,"Одобрено",'3. Отсуства'!$C$5:$C$200,"&lt;="&amp;('1. Поставки'!$C$9+(42-1)*7+6),'3. Отсуства'!$D$5:$D$200,"&gt;="&amp;('1. Поставки'!$C$9+(42-1)*7)))</f>
        <v/>
      </c>
      <c r="AR27" s="106">
        <f>IF($A27="","",COUNTIFS('3. Отсуства'!$A$5:$A$200,$A27,'3. Отсуства'!$F$5:$F$200,"Одобрено",'3. Отсуства'!$C$5:$C$200,"&lt;="&amp;('1. Поставки'!$C$9+(43-1)*7+6),'3. Отсуства'!$D$5:$D$200,"&gt;="&amp;('1. Поставки'!$C$9+(43-1)*7)))</f>
        <v/>
      </c>
      <c r="AS27" s="106">
        <f>IF($A27="","",COUNTIFS('3. Отсуства'!$A$5:$A$200,$A27,'3. Отсуства'!$F$5:$F$200,"Одобрено",'3. Отсуства'!$C$5:$C$200,"&lt;="&amp;('1. Поставки'!$C$9+(44-1)*7+6),'3. Отсуства'!$D$5:$D$200,"&gt;="&amp;('1. Поставки'!$C$9+(44-1)*7)))</f>
        <v/>
      </c>
      <c r="AT27" s="106">
        <f>IF($A27="","",COUNTIFS('3. Отсуства'!$A$5:$A$200,$A27,'3. Отсуства'!$F$5:$F$200,"Одобрено",'3. Отсуства'!$C$5:$C$200,"&lt;="&amp;('1. Поставки'!$C$9+(45-1)*7+6),'3. Отсуства'!$D$5:$D$200,"&gt;="&amp;('1. Поставки'!$C$9+(45-1)*7)))</f>
        <v/>
      </c>
      <c r="AU27" s="106">
        <f>IF($A27="","",COUNTIFS('3. Отсуства'!$A$5:$A$200,$A27,'3. Отсуства'!$F$5:$F$200,"Одобрено",'3. Отсуства'!$C$5:$C$200,"&lt;="&amp;('1. Поставки'!$C$9+(46-1)*7+6),'3. Отсуства'!$D$5:$D$200,"&gt;="&amp;('1. Поставки'!$C$9+(46-1)*7)))</f>
        <v/>
      </c>
      <c r="AV27" s="106">
        <f>IF($A27="","",COUNTIFS('3. Отсуства'!$A$5:$A$200,$A27,'3. Отсуства'!$F$5:$F$200,"Одобрено",'3. Отсуства'!$C$5:$C$200,"&lt;="&amp;('1. Поставки'!$C$9+(47-1)*7+6),'3. Отсуства'!$D$5:$D$200,"&gt;="&amp;('1. Поставки'!$C$9+(47-1)*7)))</f>
        <v/>
      </c>
      <c r="AW27" s="106">
        <f>IF($A27="","",COUNTIFS('3. Отсуства'!$A$5:$A$200,$A27,'3. Отсуства'!$F$5:$F$200,"Одобрено",'3. Отсуства'!$C$5:$C$200,"&lt;="&amp;('1. Поставки'!$C$9+(48-1)*7+6),'3. Отсуства'!$D$5:$D$200,"&gt;="&amp;('1. Поставки'!$C$9+(48-1)*7)))</f>
        <v/>
      </c>
      <c r="AX27" s="106">
        <f>IF($A27="","",COUNTIFS('3. Отсуства'!$A$5:$A$200,$A27,'3. Отсуства'!$F$5:$F$200,"Одобрено",'3. Отсуства'!$C$5:$C$200,"&lt;="&amp;('1. Поставки'!$C$9+(49-1)*7+6),'3. Отсуства'!$D$5:$D$200,"&gt;="&amp;('1. Поставки'!$C$9+(49-1)*7)))</f>
        <v/>
      </c>
      <c r="AY27" s="106">
        <f>IF($A27="","",COUNTIFS('3. Отсуства'!$A$5:$A$200,$A27,'3. Отсуства'!$F$5:$F$200,"Одобрено",'3. Отсуства'!$C$5:$C$200,"&lt;="&amp;('1. Поставки'!$C$9+(50-1)*7+6),'3. Отсуства'!$D$5:$D$200,"&gt;="&amp;('1. Поставки'!$C$9+(50-1)*7)))</f>
        <v/>
      </c>
      <c r="AZ27" s="106">
        <f>IF($A27="","",COUNTIFS('3. Отсуства'!$A$5:$A$200,$A27,'3. Отсуства'!$F$5:$F$200,"Одобрено",'3. Отсуства'!$C$5:$C$200,"&lt;="&amp;('1. Поставки'!$C$9+(51-1)*7+6),'3. Отсуства'!$D$5:$D$200,"&gt;="&amp;('1. Поставки'!$C$9+(51-1)*7)))</f>
        <v/>
      </c>
      <c r="BA27" s="106">
        <f>IF($A27="","",COUNTIFS('3. Отсуства'!$A$5:$A$200,$A27,'3. Отсуства'!$F$5:$F$200,"Одобрено",'3. Отсуства'!$C$5:$C$200,"&lt;="&amp;('1. Поставки'!$C$9+(52-1)*7+6),'3. Отсуства'!$D$5:$D$200,"&gt;="&amp;('1. Поставки'!$C$9+(52-1)*7)))</f>
        <v/>
      </c>
    </row>
    <row r="28" ht="18" customHeight="1" s="55">
      <c r="A28" s="105">
        <f>IF('2. Вработени'!A28="","",'2. Вработени'!A28)</f>
        <v/>
      </c>
      <c r="B28" s="106">
        <f>IF($A28="","",COUNTIFS('3. Отсуства'!$A$5:$A$200,$A28,'3. Отсуства'!$F$5:$F$200,"Одобрено",'3. Отсуства'!$C$5:$C$200,"&lt;="&amp;('1. Поставки'!$C$9+(1-1)*7+6),'3. Отсуства'!$D$5:$D$200,"&gt;="&amp;('1. Поставки'!$C$9+(1-1)*7)))</f>
        <v/>
      </c>
      <c r="C28" s="106">
        <f>IF($A28="","",COUNTIFS('3. Отсуства'!$A$5:$A$200,$A28,'3. Отсуства'!$F$5:$F$200,"Одобрено",'3. Отсуства'!$C$5:$C$200,"&lt;="&amp;('1. Поставки'!$C$9+(2-1)*7+6),'3. Отсуства'!$D$5:$D$200,"&gt;="&amp;('1. Поставки'!$C$9+(2-1)*7)))</f>
        <v/>
      </c>
      <c r="D28" s="106">
        <f>IF($A28="","",COUNTIFS('3. Отсуства'!$A$5:$A$200,$A28,'3. Отсуства'!$F$5:$F$200,"Одобрено",'3. Отсуства'!$C$5:$C$200,"&lt;="&amp;('1. Поставки'!$C$9+(3-1)*7+6),'3. Отсуства'!$D$5:$D$200,"&gt;="&amp;('1. Поставки'!$C$9+(3-1)*7)))</f>
        <v/>
      </c>
      <c r="E28" s="106">
        <f>IF($A28="","",COUNTIFS('3. Отсуства'!$A$5:$A$200,$A28,'3. Отсуства'!$F$5:$F$200,"Одобрено",'3. Отсуства'!$C$5:$C$200,"&lt;="&amp;('1. Поставки'!$C$9+(4-1)*7+6),'3. Отсуства'!$D$5:$D$200,"&gt;="&amp;('1. Поставки'!$C$9+(4-1)*7)))</f>
        <v/>
      </c>
      <c r="F28" s="106">
        <f>IF($A28="","",COUNTIFS('3. Отсуства'!$A$5:$A$200,$A28,'3. Отсуства'!$F$5:$F$200,"Одобрено",'3. Отсуства'!$C$5:$C$200,"&lt;="&amp;('1. Поставки'!$C$9+(5-1)*7+6),'3. Отсуства'!$D$5:$D$200,"&gt;="&amp;('1. Поставки'!$C$9+(5-1)*7)))</f>
        <v/>
      </c>
      <c r="G28" s="106">
        <f>IF($A28="","",COUNTIFS('3. Отсуства'!$A$5:$A$200,$A28,'3. Отсуства'!$F$5:$F$200,"Одобрено",'3. Отсуства'!$C$5:$C$200,"&lt;="&amp;('1. Поставки'!$C$9+(6-1)*7+6),'3. Отсуства'!$D$5:$D$200,"&gt;="&amp;('1. Поставки'!$C$9+(6-1)*7)))</f>
        <v/>
      </c>
      <c r="H28" s="106">
        <f>IF($A28="","",COUNTIFS('3. Отсуства'!$A$5:$A$200,$A28,'3. Отсуства'!$F$5:$F$200,"Одобрено",'3. Отсуства'!$C$5:$C$200,"&lt;="&amp;('1. Поставки'!$C$9+(7-1)*7+6),'3. Отсуства'!$D$5:$D$200,"&gt;="&amp;('1. Поставки'!$C$9+(7-1)*7)))</f>
        <v/>
      </c>
      <c r="I28" s="106">
        <f>IF($A28="","",COUNTIFS('3. Отсуства'!$A$5:$A$200,$A28,'3. Отсуства'!$F$5:$F$200,"Одобрено",'3. Отсуства'!$C$5:$C$200,"&lt;="&amp;('1. Поставки'!$C$9+(8-1)*7+6),'3. Отсуства'!$D$5:$D$200,"&gt;="&amp;('1. Поставки'!$C$9+(8-1)*7)))</f>
        <v/>
      </c>
      <c r="J28" s="106">
        <f>IF($A28="","",COUNTIFS('3. Отсуства'!$A$5:$A$200,$A28,'3. Отсуства'!$F$5:$F$200,"Одобрено",'3. Отсуства'!$C$5:$C$200,"&lt;="&amp;('1. Поставки'!$C$9+(9-1)*7+6),'3. Отсуства'!$D$5:$D$200,"&gt;="&amp;('1. Поставки'!$C$9+(9-1)*7)))</f>
        <v/>
      </c>
      <c r="K28" s="106">
        <f>IF($A28="","",COUNTIFS('3. Отсуства'!$A$5:$A$200,$A28,'3. Отсуства'!$F$5:$F$200,"Одобрено",'3. Отсуства'!$C$5:$C$200,"&lt;="&amp;('1. Поставки'!$C$9+(10-1)*7+6),'3. Отсуства'!$D$5:$D$200,"&gt;="&amp;('1. Поставки'!$C$9+(10-1)*7)))</f>
        <v/>
      </c>
      <c r="L28" s="106">
        <f>IF($A28="","",COUNTIFS('3. Отсуства'!$A$5:$A$200,$A28,'3. Отсуства'!$F$5:$F$200,"Одобрено",'3. Отсуства'!$C$5:$C$200,"&lt;="&amp;('1. Поставки'!$C$9+(11-1)*7+6),'3. Отсуства'!$D$5:$D$200,"&gt;="&amp;('1. Поставки'!$C$9+(11-1)*7)))</f>
        <v/>
      </c>
      <c r="M28" s="106">
        <f>IF($A28="","",COUNTIFS('3. Отсуства'!$A$5:$A$200,$A28,'3. Отсуства'!$F$5:$F$200,"Одобрено",'3. Отсуства'!$C$5:$C$200,"&lt;="&amp;('1. Поставки'!$C$9+(12-1)*7+6),'3. Отсуства'!$D$5:$D$200,"&gt;="&amp;('1. Поставки'!$C$9+(12-1)*7)))</f>
        <v/>
      </c>
      <c r="N28" s="106">
        <f>IF($A28="","",COUNTIFS('3. Отсуства'!$A$5:$A$200,$A28,'3. Отсуства'!$F$5:$F$200,"Одобрено",'3. Отсуства'!$C$5:$C$200,"&lt;="&amp;('1. Поставки'!$C$9+(13-1)*7+6),'3. Отсуства'!$D$5:$D$200,"&gt;="&amp;('1. Поставки'!$C$9+(13-1)*7)))</f>
        <v/>
      </c>
      <c r="O28" s="106">
        <f>IF($A28="","",COUNTIFS('3. Отсуства'!$A$5:$A$200,$A28,'3. Отсуства'!$F$5:$F$200,"Одобрено",'3. Отсуства'!$C$5:$C$200,"&lt;="&amp;('1. Поставки'!$C$9+(14-1)*7+6),'3. Отсуства'!$D$5:$D$200,"&gt;="&amp;('1. Поставки'!$C$9+(14-1)*7)))</f>
        <v/>
      </c>
      <c r="P28" s="106">
        <f>IF($A28="","",COUNTIFS('3. Отсуства'!$A$5:$A$200,$A28,'3. Отсуства'!$F$5:$F$200,"Одобрено",'3. Отсуства'!$C$5:$C$200,"&lt;="&amp;('1. Поставки'!$C$9+(15-1)*7+6),'3. Отсуства'!$D$5:$D$200,"&gt;="&amp;('1. Поставки'!$C$9+(15-1)*7)))</f>
        <v/>
      </c>
      <c r="Q28" s="106">
        <f>IF($A28="","",COUNTIFS('3. Отсуства'!$A$5:$A$200,$A28,'3. Отсуства'!$F$5:$F$200,"Одобрено",'3. Отсуства'!$C$5:$C$200,"&lt;="&amp;('1. Поставки'!$C$9+(16-1)*7+6),'3. Отсуства'!$D$5:$D$200,"&gt;="&amp;('1. Поставки'!$C$9+(16-1)*7)))</f>
        <v/>
      </c>
      <c r="R28" s="106">
        <f>IF($A28="","",COUNTIFS('3. Отсуства'!$A$5:$A$200,$A28,'3. Отсуства'!$F$5:$F$200,"Одобрено",'3. Отсуства'!$C$5:$C$200,"&lt;="&amp;('1. Поставки'!$C$9+(17-1)*7+6),'3. Отсуства'!$D$5:$D$200,"&gt;="&amp;('1. Поставки'!$C$9+(17-1)*7)))</f>
        <v/>
      </c>
      <c r="S28" s="106">
        <f>IF($A28="","",COUNTIFS('3. Отсуства'!$A$5:$A$200,$A28,'3. Отсуства'!$F$5:$F$200,"Одобрено",'3. Отсуства'!$C$5:$C$200,"&lt;="&amp;('1. Поставки'!$C$9+(18-1)*7+6),'3. Отсуства'!$D$5:$D$200,"&gt;="&amp;('1. Поставки'!$C$9+(18-1)*7)))</f>
        <v/>
      </c>
      <c r="T28" s="106">
        <f>IF($A28="","",COUNTIFS('3. Отсуства'!$A$5:$A$200,$A28,'3. Отсуства'!$F$5:$F$200,"Одобрено",'3. Отсуства'!$C$5:$C$200,"&lt;="&amp;('1. Поставки'!$C$9+(19-1)*7+6),'3. Отсуства'!$D$5:$D$200,"&gt;="&amp;('1. Поставки'!$C$9+(19-1)*7)))</f>
        <v/>
      </c>
      <c r="U28" s="106">
        <f>IF($A28="","",COUNTIFS('3. Отсуства'!$A$5:$A$200,$A28,'3. Отсуства'!$F$5:$F$200,"Одобрено",'3. Отсуства'!$C$5:$C$200,"&lt;="&amp;('1. Поставки'!$C$9+(20-1)*7+6),'3. Отсуства'!$D$5:$D$200,"&gt;="&amp;('1. Поставки'!$C$9+(20-1)*7)))</f>
        <v/>
      </c>
      <c r="V28" s="106">
        <f>IF($A28="","",COUNTIFS('3. Отсуства'!$A$5:$A$200,$A28,'3. Отсуства'!$F$5:$F$200,"Одобрено",'3. Отсуства'!$C$5:$C$200,"&lt;="&amp;('1. Поставки'!$C$9+(21-1)*7+6),'3. Отсуства'!$D$5:$D$200,"&gt;="&amp;('1. Поставки'!$C$9+(21-1)*7)))</f>
        <v/>
      </c>
      <c r="W28" s="106">
        <f>IF($A28="","",COUNTIFS('3. Отсуства'!$A$5:$A$200,$A28,'3. Отсуства'!$F$5:$F$200,"Одобрено",'3. Отсуства'!$C$5:$C$200,"&lt;="&amp;('1. Поставки'!$C$9+(22-1)*7+6),'3. Отсуства'!$D$5:$D$200,"&gt;="&amp;('1. Поставки'!$C$9+(22-1)*7)))</f>
        <v/>
      </c>
      <c r="X28" s="106">
        <f>IF($A28="","",COUNTIFS('3. Отсуства'!$A$5:$A$200,$A28,'3. Отсуства'!$F$5:$F$200,"Одобрено",'3. Отсуства'!$C$5:$C$200,"&lt;="&amp;('1. Поставки'!$C$9+(23-1)*7+6),'3. Отсуства'!$D$5:$D$200,"&gt;="&amp;('1. Поставки'!$C$9+(23-1)*7)))</f>
        <v/>
      </c>
      <c r="Y28" s="106">
        <f>IF($A28="","",COUNTIFS('3. Отсуства'!$A$5:$A$200,$A28,'3. Отсуства'!$F$5:$F$200,"Одобрено",'3. Отсуства'!$C$5:$C$200,"&lt;="&amp;('1. Поставки'!$C$9+(24-1)*7+6),'3. Отсуства'!$D$5:$D$200,"&gt;="&amp;('1. Поставки'!$C$9+(24-1)*7)))</f>
        <v/>
      </c>
      <c r="Z28" s="106">
        <f>IF($A28="","",COUNTIFS('3. Отсуства'!$A$5:$A$200,$A28,'3. Отсуства'!$F$5:$F$200,"Одобрено",'3. Отсуства'!$C$5:$C$200,"&lt;="&amp;('1. Поставки'!$C$9+(25-1)*7+6),'3. Отсуства'!$D$5:$D$200,"&gt;="&amp;('1. Поставки'!$C$9+(25-1)*7)))</f>
        <v/>
      </c>
      <c r="AA28" s="106">
        <f>IF($A28="","",COUNTIFS('3. Отсуства'!$A$5:$A$200,$A28,'3. Отсуства'!$F$5:$F$200,"Одобрено",'3. Отсуства'!$C$5:$C$200,"&lt;="&amp;('1. Поставки'!$C$9+(26-1)*7+6),'3. Отсуства'!$D$5:$D$200,"&gt;="&amp;('1. Поставки'!$C$9+(26-1)*7)))</f>
        <v/>
      </c>
      <c r="AB28" s="106">
        <f>IF($A28="","",COUNTIFS('3. Отсуства'!$A$5:$A$200,$A28,'3. Отсуства'!$F$5:$F$200,"Одобрено",'3. Отсуства'!$C$5:$C$200,"&lt;="&amp;('1. Поставки'!$C$9+(27-1)*7+6),'3. Отсуства'!$D$5:$D$200,"&gt;="&amp;('1. Поставки'!$C$9+(27-1)*7)))</f>
        <v/>
      </c>
      <c r="AC28" s="106">
        <f>IF($A28="","",COUNTIFS('3. Отсуства'!$A$5:$A$200,$A28,'3. Отсуства'!$F$5:$F$200,"Одобрено",'3. Отсуства'!$C$5:$C$200,"&lt;="&amp;('1. Поставки'!$C$9+(28-1)*7+6),'3. Отсуства'!$D$5:$D$200,"&gt;="&amp;('1. Поставки'!$C$9+(28-1)*7)))</f>
        <v/>
      </c>
      <c r="AD28" s="106">
        <f>IF($A28="","",COUNTIFS('3. Отсуства'!$A$5:$A$200,$A28,'3. Отсуства'!$F$5:$F$200,"Одобрено",'3. Отсуства'!$C$5:$C$200,"&lt;="&amp;('1. Поставки'!$C$9+(29-1)*7+6),'3. Отсуства'!$D$5:$D$200,"&gt;="&amp;('1. Поставки'!$C$9+(29-1)*7)))</f>
        <v/>
      </c>
      <c r="AE28" s="106">
        <f>IF($A28="","",COUNTIFS('3. Отсуства'!$A$5:$A$200,$A28,'3. Отсуства'!$F$5:$F$200,"Одобрено",'3. Отсуства'!$C$5:$C$200,"&lt;="&amp;('1. Поставки'!$C$9+(30-1)*7+6),'3. Отсуства'!$D$5:$D$200,"&gt;="&amp;('1. Поставки'!$C$9+(30-1)*7)))</f>
        <v/>
      </c>
      <c r="AF28" s="106">
        <f>IF($A28="","",COUNTIFS('3. Отсуства'!$A$5:$A$200,$A28,'3. Отсуства'!$F$5:$F$200,"Одобрено",'3. Отсуства'!$C$5:$C$200,"&lt;="&amp;('1. Поставки'!$C$9+(31-1)*7+6),'3. Отсуства'!$D$5:$D$200,"&gt;="&amp;('1. Поставки'!$C$9+(31-1)*7)))</f>
        <v/>
      </c>
      <c r="AG28" s="106">
        <f>IF($A28="","",COUNTIFS('3. Отсуства'!$A$5:$A$200,$A28,'3. Отсуства'!$F$5:$F$200,"Одобрено",'3. Отсуства'!$C$5:$C$200,"&lt;="&amp;('1. Поставки'!$C$9+(32-1)*7+6),'3. Отсуства'!$D$5:$D$200,"&gt;="&amp;('1. Поставки'!$C$9+(32-1)*7)))</f>
        <v/>
      </c>
      <c r="AH28" s="106">
        <f>IF($A28="","",COUNTIFS('3. Отсуства'!$A$5:$A$200,$A28,'3. Отсуства'!$F$5:$F$200,"Одобрено",'3. Отсуства'!$C$5:$C$200,"&lt;="&amp;('1. Поставки'!$C$9+(33-1)*7+6),'3. Отсуства'!$D$5:$D$200,"&gt;="&amp;('1. Поставки'!$C$9+(33-1)*7)))</f>
        <v/>
      </c>
      <c r="AI28" s="106">
        <f>IF($A28="","",COUNTIFS('3. Отсуства'!$A$5:$A$200,$A28,'3. Отсуства'!$F$5:$F$200,"Одобрено",'3. Отсуства'!$C$5:$C$200,"&lt;="&amp;('1. Поставки'!$C$9+(34-1)*7+6),'3. Отсуства'!$D$5:$D$200,"&gt;="&amp;('1. Поставки'!$C$9+(34-1)*7)))</f>
        <v/>
      </c>
      <c r="AJ28" s="106">
        <f>IF($A28="","",COUNTIFS('3. Отсуства'!$A$5:$A$200,$A28,'3. Отсуства'!$F$5:$F$200,"Одобрено",'3. Отсуства'!$C$5:$C$200,"&lt;="&amp;('1. Поставки'!$C$9+(35-1)*7+6),'3. Отсуства'!$D$5:$D$200,"&gt;="&amp;('1. Поставки'!$C$9+(35-1)*7)))</f>
        <v/>
      </c>
      <c r="AK28" s="106">
        <f>IF($A28="","",COUNTIFS('3. Отсуства'!$A$5:$A$200,$A28,'3. Отсуства'!$F$5:$F$200,"Одобрено",'3. Отсуства'!$C$5:$C$200,"&lt;="&amp;('1. Поставки'!$C$9+(36-1)*7+6),'3. Отсуства'!$D$5:$D$200,"&gt;="&amp;('1. Поставки'!$C$9+(36-1)*7)))</f>
        <v/>
      </c>
      <c r="AL28" s="106">
        <f>IF($A28="","",COUNTIFS('3. Отсуства'!$A$5:$A$200,$A28,'3. Отсуства'!$F$5:$F$200,"Одобрено",'3. Отсуства'!$C$5:$C$200,"&lt;="&amp;('1. Поставки'!$C$9+(37-1)*7+6),'3. Отсуства'!$D$5:$D$200,"&gt;="&amp;('1. Поставки'!$C$9+(37-1)*7)))</f>
        <v/>
      </c>
      <c r="AM28" s="106">
        <f>IF($A28="","",COUNTIFS('3. Отсуства'!$A$5:$A$200,$A28,'3. Отсуства'!$F$5:$F$200,"Одобрено",'3. Отсуства'!$C$5:$C$200,"&lt;="&amp;('1. Поставки'!$C$9+(38-1)*7+6),'3. Отсуства'!$D$5:$D$200,"&gt;="&amp;('1. Поставки'!$C$9+(38-1)*7)))</f>
        <v/>
      </c>
      <c r="AN28" s="106">
        <f>IF($A28="","",COUNTIFS('3. Отсуства'!$A$5:$A$200,$A28,'3. Отсуства'!$F$5:$F$200,"Одобрено",'3. Отсуства'!$C$5:$C$200,"&lt;="&amp;('1. Поставки'!$C$9+(39-1)*7+6),'3. Отсуства'!$D$5:$D$200,"&gt;="&amp;('1. Поставки'!$C$9+(39-1)*7)))</f>
        <v/>
      </c>
      <c r="AO28" s="106">
        <f>IF($A28="","",COUNTIFS('3. Отсуства'!$A$5:$A$200,$A28,'3. Отсуства'!$F$5:$F$200,"Одобрено",'3. Отсуства'!$C$5:$C$200,"&lt;="&amp;('1. Поставки'!$C$9+(40-1)*7+6),'3. Отсуства'!$D$5:$D$200,"&gt;="&amp;('1. Поставки'!$C$9+(40-1)*7)))</f>
        <v/>
      </c>
      <c r="AP28" s="106">
        <f>IF($A28="","",COUNTIFS('3. Отсуства'!$A$5:$A$200,$A28,'3. Отсуства'!$F$5:$F$200,"Одобрено",'3. Отсуства'!$C$5:$C$200,"&lt;="&amp;('1. Поставки'!$C$9+(41-1)*7+6),'3. Отсуства'!$D$5:$D$200,"&gt;="&amp;('1. Поставки'!$C$9+(41-1)*7)))</f>
        <v/>
      </c>
      <c r="AQ28" s="106">
        <f>IF($A28="","",COUNTIFS('3. Отсуства'!$A$5:$A$200,$A28,'3. Отсуства'!$F$5:$F$200,"Одобрено",'3. Отсуства'!$C$5:$C$200,"&lt;="&amp;('1. Поставки'!$C$9+(42-1)*7+6),'3. Отсуства'!$D$5:$D$200,"&gt;="&amp;('1. Поставки'!$C$9+(42-1)*7)))</f>
        <v/>
      </c>
      <c r="AR28" s="106">
        <f>IF($A28="","",COUNTIFS('3. Отсуства'!$A$5:$A$200,$A28,'3. Отсуства'!$F$5:$F$200,"Одобрено",'3. Отсуства'!$C$5:$C$200,"&lt;="&amp;('1. Поставки'!$C$9+(43-1)*7+6),'3. Отсуства'!$D$5:$D$200,"&gt;="&amp;('1. Поставки'!$C$9+(43-1)*7)))</f>
        <v/>
      </c>
      <c r="AS28" s="106">
        <f>IF($A28="","",COUNTIFS('3. Отсуства'!$A$5:$A$200,$A28,'3. Отсуства'!$F$5:$F$200,"Одобрено",'3. Отсуства'!$C$5:$C$200,"&lt;="&amp;('1. Поставки'!$C$9+(44-1)*7+6),'3. Отсуства'!$D$5:$D$200,"&gt;="&amp;('1. Поставки'!$C$9+(44-1)*7)))</f>
        <v/>
      </c>
      <c r="AT28" s="106">
        <f>IF($A28="","",COUNTIFS('3. Отсуства'!$A$5:$A$200,$A28,'3. Отсуства'!$F$5:$F$200,"Одобрено",'3. Отсуства'!$C$5:$C$200,"&lt;="&amp;('1. Поставки'!$C$9+(45-1)*7+6),'3. Отсуства'!$D$5:$D$200,"&gt;="&amp;('1. Поставки'!$C$9+(45-1)*7)))</f>
        <v/>
      </c>
      <c r="AU28" s="106">
        <f>IF($A28="","",COUNTIFS('3. Отсуства'!$A$5:$A$200,$A28,'3. Отсуства'!$F$5:$F$200,"Одобрено",'3. Отсуства'!$C$5:$C$200,"&lt;="&amp;('1. Поставки'!$C$9+(46-1)*7+6),'3. Отсуства'!$D$5:$D$200,"&gt;="&amp;('1. Поставки'!$C$9+(46-1)*7)))</f>
        <v/>
      </c>
      <c r="AV28" s="106">
        <f>IF($A28="","",COUNTIFS('3. Отсуства'!$A$5:$A$200,$A28,'3. Отсуства'!$F$5:$F$200,"Одобрено",'3. Отсуства'!$C$5:$C$200,"&lt;="&amp;('1. Поставки'!$C$9+(47-1)*7+6),'3. Отсуства'!$D$5:$D$200,"&gt;="&amp;('1. Поставки'!$C$9+(47-1)*7)))</f>
        <v/>
      </c>
      <c r="AW28" s="106">
        <f>IF($A28="","",COUNTIFS('3. Отсуства'!$A$5:$A$200,$A28,'3. Отсуства'!$F$5:$F$200,"Одобрено",'3. Отсуства'!$C$5:$C$200,"&lt;="&amp;('1. Поставки'!$C$9+(48-1)*7+6),'3. Отсуства'!$D$5:$D$200,"&gt;="&amp;('1. Поставки'!$C$9+(48-1)*7)))</f>
        <v/>
      </c>
      <c r="AX28" s="106">
        <f>IF($A28="","",COUNTIFS('3. Отсуства'!$A$5:$A$200,$A28,'3. Отсуства'!$F$5:$F$200,"Одобрено",'3. Отсуства'!$C$5:$C$200,"&lt;="&amp;('1. Поставки'!$C$9+(49-1)*7+6),'3. Отсуства'!$D$5:$D$200,"&gt;="&amp;('1. Поставки'!$C$9+(49-1)*7)))</f>
        <v/>
      </c>
      <c r="AY28" s="106">
        <f>IF($A28="","",COUNTIFS('3. Отсуства'!$A$5:$A$200,$A28,'3. Отсуства'!$F$5:$F$200,"Одобрено",'3. Отсуства'!$C$5:$C$200,"&lt;="&amp;('1. Поставки'!$C$9+(50-1)*7+6),'3. Отсуства'!$D$5:$D$200,"&gt;="&amp;('1. Поставки'!$C$9+(50-1)*7)))</f>
        <v/>
      </c>
      <c r="AZ28" s="106">
        <f>IF($A28="","",COUNTIFS('3. Отсуства'!$A$5:$A$200,$A28,'3. Отсуства'!$F$5:$F$200,"Одобрено",'3. Отсуства'!$C$5:$C$200,"&lt;="&amp;('1. Поставки'!$C$9+(51-1)*7+6),'3. Отсуства'!$D$5:$D$200,"&gt;="&amp;('1. Поставки'!$C$9+(51-1)*7)))</f>
        <v/>
      </c>
      <c r="BA28" s="106">
        <f>IF($A28="","",COUNTIFS('3. Отсуства'!$A$5:$A$200,$A28,'3. Отсуства'!$F$5:$F$200,"Одобрено",'3. Отсуства'!$C$5:$C$200,"&lt;="&amp;('1. Поставки'!$C$9+(52-1)*7+6),'3. Отсуства'!$D$5:$D$200,"&gt;="&amp;('1. Поставки'!$C$9+(52-1)*7)))</f>
        <v/>
      </c>
    </row>
    <row r="29" ht="18" customHeight="1" s="55">
      <c r="A29" s="105">
        <f>IF('2. Вработени'!A29="","",'2. Вработени'!A29)</f>
        <v/>
      </c>
      <c r="B29" s="106">
        <f>IF($A29="","",COUNTIFS('3. Отсуства'!$A$5:$A$200,$A29,'3. Отсуства'!$F$5:$F$200,"Одобрено",'3. Отсуства'!$C$5:$C$200,"&lt;="&amp;('1. Поставки'!$C$9+(1-1)*7+6),'3. Отсуства'!$D$5:$D$200,"&gt;="&amp;('1. Поставки'!$C$9+(1-1)*7)))</f>
        <v/>
      </c>
      <c r="C29" s="106">
        <f>IF($A29="","",COUNTIFS('3. Отсуства'!$A$5:$A$200,$A29,'3. Отсуства'!$F$5:$F$200,"Одобрено",'3. Отсуства'!$C$5:$C$200,"&lt;="&amp;('1. Поставки'!$C$9+(2-1)*7+6),'3. Отсуства'!$D$5:$D$200,"&gt;="&amp;('1. Поставки'!$C$9+(2-1)*7)))</f>
        <v/>
      </c>
      <c r="D29" s="106">
        <f>IF($A29="","",COUNTIFS('3. Отсуства'!$A$5:$A$200,$A29,'3. Отсуства'!$F$5:$F$200,"Одобрено",'3. Отсуства'!$C$5:$C$200,"&lt;="&amp;('1. Поставки'!$C$9+(3-1)*7+6),'3. Отсуства'!$D$5:$D$200,"&gt;="&amp;('1. Поставки'!$C$9+(3-1)*7)))</f>
        <v/>
      </c>
      <c r="E29" s="106">
        <f>IF($A29="","",COUNTIFS('3. Отсуства'!$A$5:$A$200,$A29,'3. Отсуства'!$F$5:$F$200,"Одобрено",'3. Отсуства'!$C$5:$C$200,"&lt;="&amp;('1. Поставки'!$C$9+(4-1)*7+6),'3. Отсуства'!$D$5:$D$200,"&gt;="&amp;('1. Поставки'!$C$9+(4-1)*7)))</f>
        <v/>
      </c>
      <c r="F29" s="106">
        <f>IF($A29="","",COUNTIFS('3. Отсуства'!$A$5:$A$200,$A29,'3. Отсуства'!$F$5:$F$200,"Одобрено",'3. Отсуства'!$C$5:$C$200,"&lt;="&amp;('1. Поставки'!$C$9+(5-1)*7+6),'3. Отсуства'!$D$5:$D$200,"&gt;="&amp;('1. Поставки'!$C$9+(5-1)*7)))</f>
        <v/>
      </c>
      <c r="G29" s="106">
        <f>IF($A29="","",COUNTIFS('3. Отсуства'!$A$5:$A$200,$A29,'3. Отсуства'!$F$5:$F$200,"Одобрено",'3. Отсуства'!$C$5:$C$200,"&lt;="&amp;('1. Поставки'!$C$9+(6-1)*7+6),'3. Отсуства'!$D$5:$D$200,"&gt;="&amp;('1. Поставки'!$C$9+(6-1)*7)))</f>
        <v/>
      </c>
      <c r="H29" s="106">
        <f>IF($A29="","",COUNTIFS('3. Отсуства'!$A$5:$A$200,$A29,'3. Отсуства'!$F$5:$F$200,"Одобрено",'3. Отсуства'!$C$5:$C$200,"&lt;="&amp;('1. Поставки'!$C$9+(7-1)*7+6),'3. Отсуства'!$D$5:$D$200,"&gt;="&amp;('1. Поставки'!$C$9+(7-1)*7)))</f>
        <v/>
      </c>
      <c r="I29" s="106">
        <f>IF($A29="","",COUNTIFS('3. Отсуства'!$A$5:$A$200,$A29,'3. Отсуства'!$F$5:$F$200,"Одобрено",'3. Отсуства'!$C$5:$C$200,"&lt;="&amp;('1. Поставки'!$C$9+(8-1)*7+6),'3. Отсуства'!$D$5:$D$200,"&gt;="&amp;('1. Поставки'!$C$9+(8-1)*7)))</f>
        <v/>
      </c>
      <c r="J29" s="106">
        <f>IF($A29="","",COUNTIFS('3. Отсуства'!$A$5:$A$200,$A29,'3. Отсуства'!$F$5:$F$200,"Одобрено",'3. Отсуства'!$C$5:$C$200,"&lt;="&amp;('1. Поставки'!$C$9+(9-1)*7+6),'3. Отсуства'!$D$5:$D$200,"&gt;="&amp;('1. Поставки'!$C$9+(9-1)*7)))</f>
        <v/>
      </c>
      <c r="K29" s="106">
        <f>IF($A29="","",COUNTIFS('3. Отсуства'!$A$5:$A$200,$A29,'3. Отсуства'!$F$5:$F$200,"Одобрено",'3. Отсуства'!$C$5:$C$200,"&lt;="&amp;('1. Поставки'!$C$9+(10-1)*7+6),'3. Отсуства'!$D$5:$D$200,"&gt;="&amp;('1. Поставки'!$C$9+(10-1)*7)))</f>
        <v/>
      </c>
      <c r="L29" s="106">
        <f>IF($A29="","",COUNTIFS('3. Отсуства'!$A$5:$A$200,$A29,'3. Отсуства'!$F$5:$F$200,"Одобрено",'3. Отсуства'!$C$5:$C$200,"&lt;="&amp;('1. Поставки'!$C$9+(11-1)*7+6),'3. Отсуства'!$D$5:$D$200,"&gt;="&amp;('1. Поставки'!$C$9+(11-1)*7)))</f>
        <v/>
      </c>
      <c r="M29" s="106">
        <f>IF($A29="","",COUNTIFS('3. Отсуства'!$A$5:$A$200,$A29,'3. Отсуства'!$F$5:$F$200,"Одобрено",'3. Отсуства'!$C$5:$C$200,"&lt;="&amp;('1. Поставки'!$C$9+(12-1)*7+6),'3. Отсуства'!$D$5:$D$200,"&gt;="&amp;('1. Поставки'!$C$9+(12-1)*7)))</f>
        <v/>
      </c>
      <c r="N29" s="106">
        <f>IF($A29="","",COUNTIFS('3. Отсуства'!$A$5:$A$200,$A29,'3. Отсуства'!$F$5:$F$200,"Одобрено",'3. Отсуства'!$C$5:$C$200,"&lt;="&amp;('1. Поставки'!$C$9+(13-1)*7+6),'3. Отсуства'!$D$5:$D$200,"&gt;="&amp;('1. Поставки'!$C$9+(13-1)*7)))</f>
        <v/>
      </c>
      <c r="O29" s="106">
        <f>IF($A29="","",COUNTIFS('3. Отсуства'!$A$5:$A$200,$A29,'3. Отсуства'!$F$5:$F$200,"Одобрено",'3. Отсуства'!$C$5:$C$200,"&lt;="&amp;('1. Поставки'!$C$9+(14-1)*7+6),'3. Отсуства'!$D$5:$D$200,"&gt;="&amp;('1. Поставки'!$C$9+(14-1)*7)))</f>
        <v/>
      </c>
      <c r="P29" s="106">
        <f>IF($A29="","",COUNTIFS('3. Отсуства'!$A$5:$A$200,$A29,'3. Отсуства'!$F$5:$F$200,"Одобрено",'3. Отсуства'!$C$5:$C$200,"&lt;="&amp;('1. Поставки'!$C$9+(15-1)*7+6),'3. Отсуства'!$D$5:$D$200,"&gt;="&amp;('1. Поставки'!$C$9+(15-1)*7)))</f>
        <v/>
      </c>
      <c r="Q29" s="106">
        <f>IF($A29="","",COUNTIFS('3. Отсуства'!$A$5:$A$200,$A29,'3. Отсуства'!$F$5:$F$200,"Одобрено",'3. Отсуства'!$C$5:$C$200,"&lt;="&amp;('1. Поставки'!$C$9+(16-1)*7+6),'3. Отсуства'!$D$5:$D$200,"&gt;="&amp;('1. Поставки'!$C$9+(16-1)*7)))</f>
        <v/>
      </c>
      <c r="R29" s="106">
        <f>IF($A29="","",COUNTIFS('3. Отсуства'!$A$5:$A$200,$A29,'3. Отсуства'!$F$5:$F$200,"Одобрено",'3. Отсуства'!$C$5:$C$200,"&lt;="&amp;('1. Поставки'!$C$9+(17-1)*7+6),'3. Отсуства'!$D$5:$D$200,"&gt;="&amp;('1. Поставки'!$C$9+(17-1)*7)))</f>
        <v/>
      </c>
      <c r="S29" s="106">
        <f>IF($A29="","",COUNTIFS('3. Отсуства'!$A$5:$A$200,$A29,'3. Отсуства'!$F$5:$F$200,"Одобрено",'3. Отсуства'!$C$5:$C$200,"&lt;="&amp;('1. Поставки'!$C$9+(18-1)*7+6),'3. Отсуства'!$D$5:$D$200,"&gt;="&amp;('1. Поставки'!$C$9+(18-1)*7)))</f>
        <v/>
      </c>
      <c r="T29" s="106">
        <f>IF($A29="","",COUNTIFS('3. Отсуства'!$A$5:$A$200,$A29,'3. Отсуства'!$F$5:$F$200,"Одобрено",'3. Отсуства'!$C$5:$C$200,"&lt;="&amp;('1. Поставки'!$C$9+(19-1)*7+6),'3. Отсуства'!$D$5:$D$200,"&gt;="&amp;('1. Поставки'!$C$9+(19-1)*7)))</f>
        <v/>
      </c>
      <c r="U29" s="106">
        <f>IF($A29="","",COUNTIFS('3. Отсуства'!$A$5:$A$200,$A29,'3. Отсуства'!$F$5:$F$200,"Одобрено",'3. Отсуства'!$C$5:$C$200,"&lt;="&amp;('1. Поставки'!$C$9+(20-1)*7+6),'3. Отсуства'!$D$5:$D$200,"&gt;="&amp;('1. Поставки'!$C$9+(20-1)*7)))</f>
        <v/>
      </c>
      <c r="V29" s="106">
        <f>IF($A29="","",COUNTIFS('3. Отсуства'!$A$5:$A$200,$A29,'3. Отсуства'!$F$5:$F$200,"Одобрено",'3. Отсуства'!$C$5:$C$200,"&lt;="&amp;('1. Поставки'!$C$9+(21-1)*7+6),'3. Отсуства'!$D$5:$D$200,"&gt;="&amp;('1. Поставки'!$C$9+(21-1)*7)))</f>
        <v/>
      </c>
      <c r="W29" s="106">
        <f>IF($A29="","",COUNTIFS('3. Отсуства'!$A$5:$A$200,$A29,'3. Отсуства'!$F$5:$F$200,"Одобрено",'3. Отсуства'!$C$5:$C$200,"&lt;="&amp;('1. Поставки'!$C$9+(22-1)*7+6),'3. Отсуства'!$D$5:$D$200,"&gt;="&amp;('1. Поставки'!$C$9+(22-1)*7)))</f>
        <v/>
      </c>
      <c r="X29" s="106">
        <f>IF($A29="","",COUNTIFS('3. Отсуства'!$A$5:$A$200,$A29,'3. Отсуства'!$F$5:$F$200,"Одобрено",'3. Отсуства'!$C$5:$C$200,"&lt;="&amp;('1. Поставки'!$C$9+(23-1)*7+6),'3. Отсуства'!$D$5:$D$200,"&gt;="&amp;('1. Поставки'!$C$9+(23-1)*7)))</f>
        <v/>
      </c>
      <c r="Y29" s="106">
        <f>IF($A29="","",COUNTIFS('3. Отсуства'!$A$5:$A$200,$A29,'3. Отсуства'!$F$5:$F$200,"Одобрено",'3. Отсуства'!$C$5:$C$200,"&lt;="&amp;('1. Поставки'!$C$9+(24-1)*7+6),'3. Отсуства'!$D$5:$D$200,"&gt;="&amp;('1. Поставки'!$C$9+(24-1)*7)))</f>
        <v/>
      </c>
      <c r="Z29" s="106">
        <f>IF($A29="","",COUNTIFS('3. Отсуства'!$A$5:$A$200,$A29,'3. Отсуства'!$F$5:$F$200,"Одобрено",'3. Отсуства'!$C$5:$C$200,"&lt;="&amp;('1. Поставки'!$C$9+(25-1)*7+6),'3. Отсуства'!$D$5:$D$200,"&gt;="&amp;('1. Поставки'!$C$9+(25-1)*7)))</f>
        <v/>
      </c>
      <c r="AA29" s="106">
        <f>IF($A29="","",COUNTIFS('3. Отсуства'!$A$5:$A$200,$A29,'3. Отсуства'!$F$5:$F$200,"Одобрено",'3. Отсуства'!$C$5:$C$200,"&lt;="&amp;('1. Поставки'!$C$9+(26-1)*7+6),'3. Отсуства'!$D$5:$D$200,"&gt;="&amp;('1. Поставки'!$C$9+(26-1)*7)))</f>
        <v/>
      </c>
      <c r="AB29" s="106">
        <f>IF($A29="","",COUNTIFS('3. Отсуства'!$A$5:$A$200,$A29,'3. Отсуства'!$F$5:$F$200,"Одобрено",'3. Отсуства'!$C$5:$C$200,"&lt;="&amp;('1. Поставки'!$C$9+(27-1)*7+6),'3. Отсуства'!$D$5:$D$200,"&gt;="&amp;('1. Поставки'!$C$9+(27-1)*7)))</f>
        <v/>
      </c>
      <c r="AC29" s="106">
        <f>IF($A29="","",COUNTIFS('3. Отсуства'!$A$5:$A$200,$A29,'3. Отсуства'!$F$5:$F$200,"Одобрено",'3. Отсуства'!$C$5:$C$200,"&lt;="&amp;('1. Поставки'!$C$9+(28-1)*7+6),'3. Отсуства'!$D$5:$D$200,"&gt;="&amp;('1. Поставки'!$C$9+(28-1)*7)))</f>
        <v/>
      </c>
      <c r="AD29" s="106">
        <f>IF($A29="","",COUNTIFS('3. Отсуства'!$A$5:$A$200,$A29,'3. Отсуства'!$F$5:$F$200,"Одобрено",'3. Отсуства'!$C$5:$C$200,"&lt;="&amp;('1. Поставки'!$C$9+(29-1)*7+6),'3. Отсуства'!$D$5:$D$200,"&gt;="&amp;('1. Поставки'!$C$9+(29-1)*7)))</f>
        <v/>
      </c>
      <c r="AE29" s="106">
        <f>IF($A29="","",COUNTIFS('3. Отсуства'!$A$5:$A$200,$A29,'3. Отсуства'!$F$5:$F$200,"Одобрено",'3. Отсуства'!$C$5:$C$200,"&lt;="&amp;('1. Поставки'!$C$9+(30-1)*7+6),'3. Отсуства'!$D$5:$D$200,"&gt;="&amp;('1. Поставки'!$C$9+(30-1)*7)))</f>
        <v/>
      </c>
      <c r="AF29" s="106">
        <f>IF($A29="","",COUNTIFS('3. Отсуства'!$A$5:$A$200,$A29,'3. Отсуства'!$F$5:$F$200,"Одобрено",'3. Отсуства'!$C$5:$C$200,"&lt;="&amp;('1. Поставки'!$C$9+(31-1)*7+6),'3. Отсуства'!$D$5:$D$200,"&gt;="&amp;('1. Поставки'!$C$9+(31-1)*7)))</f>
        <v/>
      </c>
      <c r="AG29" s="106">
        <f>IF($A29="","",COUNTIFS('3. Отсуства'!$A$5:$A$200,$A29,'3. Отсуства'!$F$5:$F$200,"Одобрено",'3. Отсуства'!$C$5:$C$200,"&lt;="&amp;('1. Поставки'!$C$9+(32-1)*7+6),'3. Отсуства'!$D$5:$D$200,"&gt;="&amp;('1. Поставки'!$C$9+(32-1)*7)))</f>
        <v/>
      </c>
      <c r="AH29" s="106">
        <f>IF($A29="","",COUNTIFS('3. Отсуства'!$A$5:$A$200,$A29,'3. Отсуства'!$F$5:$F$200,"Одобрено",'3. Отсуства'!$C$5:$C$200,"&lt;="&amp;('1. Поставки'!$C$9+(33-1)*7+6),'3. Отсуства'!$D$5:$D$200,"&gt;="&amp;('1. Поставки'!$C$9+(33-1)*7)))</f>
        <v/>
      </c>
      <c r="AI29" s="106">
        <f>IF($A29="","",COUNTIFS('3. Отсуства'!$A$5:$A$200,$A29,'3. Отсуства'!$F$5:$F$200,"Одобрено",'3. Отсуства'!$C$5:$C$200,"&lt;="&amp;('1. Поставки'!$C$9+(34-1)*7+6),'3. Отсуства'!$D$5:$D$200,"&gt;="&amp;('1. Поставки'!$C$9+(34-1)*7)))</f>
        <v/>
      </c>
      <c r="AJ29" s="106">
        <f>IF($A29="","",COUNTIFS('3. Отсуства'!$A$5:$A$200,$A29,'3. Отсуства'!$F$5:$F$200,"Одобрено",'3. Отсуства'!$C$5:$C$200,"&lt;="&amp;('1. Поставки'!$C$9+(35-1)*7+6),'3. Отсуства'!$D$5:$D$200,"&gt;="&amp;('1. Поставки'!$C$9+(35-1)*7)))</f>
        <v/>
      </c>
      <c r="AK29" s="106">
        <f>IF($A29="","",COUNTIFS('3. Отсуства'!$A$5:$A$200,$A29,'3. Отсуства'!$F$5:$F$200,"Одобрено",'3. Отсуства'!$C$5:$C$200,"&lt;="&amp;('1. Поставки'!$C$9+(36-1)*7+6),'3. Отсуства'!$D$5:$D$200,"&gt;="&amp;('1. Поставки'!$C$9+(36-1)*7)))</f>
        <v/>
      </c>
      <c r="AL29" s="106">
        <f>IF($A29="","",COUNTIFS('3. Отсуства'!$A$5:$A$200,$A29,'3. Отсуства'!$F$5:$F$200,"Одобрено",'3. Отсуства'!$C$5:$C$200,"&lt;="&amp;('1. Поставки'!$C$9+(37-1)*7+6),'3. Отсуства'!$D$5:$D$200,"&gt;="&amp;('1. Поставки'!$C$9+(37-1)*7)))</f>
        <v/>
      </c>
      <c r="AM29" s="106">
        <f>IF($A29="","",COUNTIFS('3. Отсуства'!$A$5:$A$200,$A29,'3. Отсуства'!$F$5:$F$200,"Одобрено",'3. Отсуства'!$C$5:$C$200,"&lt;="&amp;('1. Поставки'!$C$9+(38-1)*7+6),'3. Отсуства'!$D$5:$D$200,"&gt;="&amp;('1. Поставки'!$C$9+(38-1)*7)))</f>
        <v/>
      </c>
      <c r="AN29" s="106">
        <f>IF($A29="","",COUNTIFS('3. Отсуства'!$A$5:$A$200,$A29,'3. Отсуства'!$F$5:$F$200,"Одобрено",'3. Отсуства'!$C$5:$C$200,"&lt;="&amp;('1. Поставки'!$C$9+(39-1)*7+6),'3. Отсуства'!$D$5:$D$200,"&gt;="&amp;('1. Поставки'!$C$9+(39-1)*7)))</f>
        <v/>
      </c>
      <c r="AO29" s="106">
        <f>IF($A29="","",COUNTIFS('3. Отсуства'!$A$5:$A$200,$A29,'3. Отсуства'!$F$5:$F$200,"Одобрено",'3. Отсуства'!$C$5:$C$200,"&lt;="&amp;('1. Поставки'!$C$9+(40-1)*7+6),'3. Отсуства'!$D$5:$D$200,"&gt;="&amp;('1. Поставки'!$C$9+(40-1)*7)))</f>
        <v/>
      </c>
      <c r="AP29" s="106">
        <f>IF($A29="","",COUNTIFS('3. Отсуства'!$A$5:$A$200,$A29,'3. Отсуства'!$F$5:$F$200,"Одобрено",'3. Отсуства'!$C$5:$C$200,"&lt;="&amp;('1. Поставки'!$C$9+(41-1)*7+6),'3. Отсуства'!$D$5:$D$200,"&gt;="&amp;('1. Поставки'!$C$9+(41-1)*7)))</f>
        <v/>
      </c>
      <c r="AQ29" s="106">
        <f>IF($A29="","",COUNTIFS('3. Отсуства'!$A$5:$A$200,$A29,'3. Отсуства'!$F$5:$F$200,"Одобрено",'3. Отсуства'!$C$5:$C$200,"&lt;="&amp;('1. Поставки'!$C$9+(42-1)*7+6),'3. Отсуства'!$D$5:$D$200,"&gt;="&amp;('1. Поставки'!$C$9+(42-1)*7)))</f>
        <v/>
      </c>
      <c r="AR29" s="106">
        <f>IF($A29="","",COUNTIFS('3. Отсуства'!$A$5:$A$200,$A29,'3. Отсуства'!$F$5:$F$200,"Одобрено",'3. Отсуства'!$C$5:$C$200,"&lt;="&amp;('1. Поставки'!$C$9+(43-1)*7+6),'3. Отсуства'!$D$5:$D$200,"&gt;="&amp;('1. Поставки'!$C$9+(43-1)*7)))</f>
        <v/>
      </c>
      <c r="AS29" s="106">
        <f>IF($A29="","",COUNTIFS('3. Отсуства'!$A$5:$A$200,$A29,'3. Отсуства'!$F$5:$F$200,"Одобрено",'3. Отсуства'!$C$5:$C$200,"&lt;="&amp;('1. Поставки'!$C$9+(44-1)*7+6),'3. Отсуства'!$D$5:$D$200,"&gt;="&amp;('1. Поставки'!$C$9+(44-1)*7)))</f>
        <v/>
      </c>
      <c r="AT29" s="106">
        <f>IF($A29="","",COUNTIFS('3. Отсуства'!$A$5:$A$200,$A29,'3. Отсуства'!$F$5:$F$200,"Одобрено",'3. Отсуства'!$C$5:$C$200,"&lt;="&amp;('1. Поставки'!$C$9+(45-1)*7+6),'3. Отсуства'!$D$5:$D$200,"&gt;="&amp;('1. Поставки'!$C$9+(45-1)*7)))</f>
        <v/>
      </c>
      <c r="AU29" s="106">
        <f>IF($A29="","",COUNTIFS('3. Отсуства'!$A$5:$A$200,$A29,'3. Отсуства'!$F$5:$F$200,"Одобрено",'3. Отсуства'!$C$5:$C$200,"&lt;="&amp;('1. Поставки'!$C$9+(46-1)*7+6),'3. Отсуства'!$D$5:$D$200,"&gt;="&amp;('1. Поставки'!$C$9+(46-1)*7)))</f>
        <v/>
      </c>
      <c r="AV29" s="106">
        <f>IF($A29="","",COUNTIFS('3. Отсуства'!$A$5:$A$200,$A29,'3. Отсуства'!$F$5:$F$200,"Одобрено",'3. Отсуства'!$C$5:$C$200,"&lt;="&amp;('1. Поставки'!$C$9+(47-1)*7+6),'3. Отсуства'!$D$5:$D$200,"&gt;="&amp;('1. Поставки'!$C$9+(47-1)*7)))</f>
        <v/>
      </c>
      <c r="AW29" s="106">
        <f>IF($A29="","",COUNTIFS('3. Отсуства'!$A$5:$A$200,$A29,'3. Отсуства'!$F$5:$F$200,"Одобрено",'3. Отсуства'!$C$5:$C$200,"&lt;="&amp;('1. Поставки'!$C$9+(48-1)*7+6),'3. Отсуства'!$D$5:$D$200,"&gt;="&amp;('1. Поставки'!$C$9+(48-1)*7)))</f>
        <v/>
      </c>
      <c r="AX29" s="106">
        <f>IF($A29="","",COUNTIFS('3. Отсуства'!$A$5:$A$200,$A29,'3. Отсуства'!$F$5:$F$200,"Одобрено",'3. Отсуства'!$C$5:$C$200,"&lt;="&amp;('1. Поставки'!$C$9+(49-1)*7+6),'3. Отсуства'!$D$5:$D$200,"&gt;="&amp;('1. Поставки'!$C$9+(49-1)*7)))</f>
        <v/>
      </c>
      <c r="AY29" s="106">
        <f>IF($A29="","",COUNTIFS('3. Отсуства'!$A$5:$A$200,$A29,'3. Отсуства'!$F$5:$F$200,"Одобрено",'3. Отсуства'!$C$5:$C$200,"&lt;="&amp;('1. Поставки'!$C$9+(50-1)*7+6),'3. Отсуства'!$D$5:$D$200,"&gt;="&amp;('1. Поставки'!$C$9+(50-1)*7)))</f>
        <v/>
      </c>
      <c r="AZ29" s="106">
        <f>IF($A29="","",COUNTIFS('3. Отсуства'!$A$5:$A$200,$A29,'3. Отсуства'!$F$5:$F$200,"Одобрено",'3. Отсуства'!$C$5:$C$200,"&lt;="&amp;('1. Поставки'!$C$9+(51-1)*7+6),'3. Отсуства'!$D$5:$D$200,"&gt;="&amp;('1. Поставки'!$C$9+(51-1)*7)))</f>
        <v/>
      </c>
      <c r="BA29" s="106">
        <f>IF($A29="","",COUNTIFS('3. Отсуства'!$A$5:$A$200,$A29,'3. Отсуства'!$F$5:$F$200,"Одобрено",'3. Отсуства'!$C$5:$C$200,"&lt;="&amp;('1. Поставки'!$C$9+(52-1)*7+6),'3. Отсуства'!$D$5:$D$200,"&gt;="&amp;('1. Поставки'!$C$9+(52-1)*7)))</f>
        <v/>
      </c>
    </row>
    <row r="30" ht="18" customHeight="1" s="55">
      <c r="A30" s="105">
        <f>IF('2. Вработени'!A30="","",'2. Вработени'!A30)</f>
        <v/>
      </c>
      <c r="B30" s="106">
        <f>IF($A30="","",COUNTIFS('3. Отсуства'!$A$5:$A$200,$A30,'3. Отсуства'!$F$5:$F$200,"Одобрено",'3. Отсуства'!$C$5:$C$200,"&lt;="&amp;('1. Поставки'!$C$9+(1-1)*7+6),'3. Отсуства'!$D$5:$D$200,"&gt;="&amp;('1. Поставки'!$C$9+(1-1)*7)))</f>
        <v/>
      </c>
      <c r="C30" s="106">
        <f>IF($A30="","",COUNTIFS('3. Отсуства'!$A$5:$A$200,$A30,'3. Отсуства'!$F$5:$F$200,"Одобрено",'3. Отсуства'!$C$5:$C$200,"&lt;="&amp;('1. Поставки'!$C$9+(2-1)*7+6),'3. Отсуства'!$D$5:$D$200,"&gt;="&amp;('1. Поставки'!$C$9+(2-1)*7)))</f>
        <v/>
      </c>
      <c r="D30" s="106">
        <f>IF($A30="","",COUNTIFS('3. Отсуства'!$A$5:$A$200,$A30,'3. Отсуства'!$F$5:$F$200,"Одобрено",'3. Отсуства'!$C$5:$C$200,"&lt;="&amp;('1. Поставки'!$C$9+(3-1)*7+6),'3. Отсуства'!$D$5:$D$200,"&gt;="&amp;('1. Поставки'!$C$9+(3-1)*7)))</f>
        <v/>
      </c>
      <c r="E30" s="106">
        <f>IF($A30="","",COUNTIFS('3. Отсуства'!$A$5:$A$200,$A30,'3. Отсуства'!$F$5:$F$200,"Одобрено",'3. Отсуства'!$C$5:$C$200,"&lt;="&amp;('1. Поставки'!$C$9+(4-1)*7+6),'3. Отсуства'!$D$5:$D$200,"&gt;="&amp;('1. Поставки'!$C$9+(4-1)*7)))</f>
        <v/>
      </c>
      <c r="F30" s="106">
        <f>IF($A30="","",COUNTIFS('3. Отсуства'!$A$5:$A$200,$A30,'3. Отсуства'!$F$5:$F$200,"Одобрено",'3. Отсуства'!$C$5:$C$200,"&lt;="&amp;('1. Поставки'!$C$9+(5-1)*7+6),'3. Отсуства'!$D$5:$D$200,"&gt;="&amp;('1. Поставки'!$C$9+(5-1)*7)))</f>
        <v/>
      </c>
      <c r="G30" s="106">
        <f>IF($A30="","",COUNTIFS('3. Отсуства'!$A$5:$A$200,$A30,'3. Отсуства'!$F$5:$F$200,"Одобрено",'3. Отсуства'!$C$5:$C$200,"&lt;="&amp;('1. Поставки'!$C$9+(6-1)*7+6),'3. Отсуства'!$D$5:$D$200,"&gt;="&amp;('1. Поставки'!$C$9+(6-1)*7)))</f>
        <v/>
      </c>
      <c r="H30" s="106">
        <f>IF($A30="","",COUNTIFS('3. Отсуства'!$A$5:$A$200,$A30,'3. Отсуства'!$F$5:$F$200,"Одобрено",'3. Отсуства'!$C$5:$C$200,"&lt;="&amp;('1. Поставки'!$C$9+(7-1)*7+6),'3. Отсуства'!$D$5:$D$200,"&gt;="&amp;('1. Поставки'!$C$9+(7-1)*7)))</f>
        <v/>
      </c>
      <c r="I30" s="106">
        <f>IF($A30="","",COUNTIFS('3. Отсуства'!$A$5:$A$200,$A30,'3. Отсуства'!$F$5:$F$200,"Одобрено",'3. Отсуства'!$C$5:$C$200,"&lt;="&amp;('1. Поставки'!$C$9+(8-1)*7+6),'3. Отсуства'!$D$5:$D$200,"&gt;="&amp;('1. Поставки'!$C$9+(8-1)*7)))</f>
        <v/>
      </c>
      <c r="J30" s="106">
        <f>IF($A30="","",COUNTIFS('3. Отсуства'!$A$5:$A$200,$A30,'3. Отсуства'!$F$5:$F$200,"Одобрено",'3. Отсуства'!$C$5:$C$200,"&lt;="&amp;('1. Поставки'!$C$9+(9-1)*7+6),'3. Отсуства'!$D$5:$D$200,"&gt;="&amp;('1. Поставки'!$C$9+(9-1)*7)))</f>
        <v/>
      </c>
      <c r="K30" s="106">
        <f>IF($A30="","",COUNTIFS('3. Отсуства'!$A$5:$A$200,$A30,'3. Отсуства'!$F$5:$F$200,"Одобрено",'3. Отсуства'!$C$5:$C$200,"&lt;="&amp;('1. Поставки'!$C$9+(10-1)*7+6),'3. Отсуства'!$D$5:$D$200,"&gt;="&amp;('1. Поставки'!$C$9+(10-1)*7)))</f>
        <v/>
      </c>
      <c r="L30" s="106">
        <f>IF($A30="","",COUNTIFS('3. Отсуства'!$A$5:$A$200,$A30,'3. Отсуства'!$F$5:$F$200,"Одобрено",'3. Отсуства'!$C$5:$C$200,"&lt;="&amp;('1. Поставки'!$C$9+(11-1)*7+6),'3. Отсуства'!$D$5:$D$200,"&gt;="&amp;('1. Поставки'!$C$9+(11-1)*7)))</f>
        <v/>
      </c>
      <c r="M30" s="106">
        <f>IF($A30="","",COUNTIFS('3. Отсуства'!$A$5:$A$200,$A30,'3. Отсуства'!$F$5:$F$200,"Одобрено",'3. Отсуства'!$C$5:$C$200,"&lt;="&amp;('1. Поставки'!$C$9+(12-1)*7+6),'3. Отсуства'!$D$5:$D$200,"&gt;="&amp;('1. Поставки'!$C$9+(12-1)*7)))</f>
        <v/>
      </c>
      <c r="N30" s="106">
        <f>IF($A30="","",COUNTIFS('3. Отсуства'!$A$5:$A$200,$A30,'3. Отсуства'!$F$5:$F$200,"Одобрено",'3. Отсуства'!$C$5:$C$200,"&lt;="&amp;('1. Поставки'!$C$9+(13-1)*7+6),'3. Отсуства'!$D$5:$D$200,"&gt;="&amp;('1. Поставки'!$C$9+(13-1)*7)))</f>
        <v/>
      </c>
      <c r="O30" s="106">
        <f>IF($A30="","",COUNTIFS('3. Отсуства'!$A$5:$A$200,$A30,'3. Отсуства'!$F$5:$F$200,"Одобрено",'3. Отсуства'!$C$5:$C$200,"&lt;="&amp;('1. Поставки'!$C$9+(14-1)*7+6),'3. Отсуства'!$D$5:$D$200,"&gt;="&amp;('1. Поставки'!$C$9+(14-1)*7)))</f>
        <v/>
      </c>
      <c r="P30" s="106">
        <f>IF($A30="","",COUNTIFS('3. Отсуства'!$A$5:$A$200,$A30,'3. Отсуства'!$F$5:$F$200,"Одобрено",'3. Отсуства'!$C$5:$C$200,"&lt;="&amp;('1. Поставки'!$C$9+(15-1)*7+6),'3. Отсуства'!$D$5:$D$200,"&gt;="&amp;('1. Поставки'!$C$9+(15-1)*7)))</f>
        <v/>
      </c>
      <c r="Q30" s="106">
        <f>IF($A30="","",COUNTIFS('3. Отсуства'!$A$5:$A$200,$A30,'3. Отсуства'!$F$5:$F$200,"Одобрено",'3. Отсуства'!$C$5:$C$200,"&lt;="&amp;('1. Поставки'!$C$9+(16-1)*7+6),'3. Отсуства'!$D$5:$D$200,"&gt;="&amp;('1. Поставки'!$C$9+(16-1)*7)))</f>
        <v/>
      </c>
      <c r="R30" s="106">
        <f>IF($A30="","",COUNTIFS('3. Отсуства'!$A$5:$A$200,$A30,'3. Отсуства'!$F$5:$F$200,"Одобрено",'3. Отсуства'!$C$5:$C$200,"&lt;="&amp;('1. Поставки'!$C$9+(17-1)*7+6),'3. Отсуства'!$D$5:$D$200,"&gt;="&amp;('1. Поставки'!$C$9+(17-1)*7)))</f>
        <v/>
      </c>
      <c r="S30" s="106">
        <f>IF($A30="","",COUNTIFS('3. Отсуства'!$A$5:$A$200,$A30,'3. Отсуства'!$F$5:$F$200,"Одобрено",'3. Отсуства'!$C$5:$C$200,"&lt;="&amp;('1. Поставки'!$C$9+(18-1)*7+6),'3. Отсуства'!$D$5:$D$200,"&gt;="&amp;('1. Поставки'!$C$9+(18-1)*7)))</f>
        <v/>
      </c>
      <c r="T30" s="106">
        <f>IF($A30="","",COUNTIFS('3. Отсуства'!$A$5:$A$200,$A30,'3. Отсуства'!$F$5:$F$200,"Одобрено",'3. Отсуства'!$C$5:$C$200,"&lt;="&amp;('1. Поставки'!$C$9+(19-1)*7+6),'3. Отсуства'!$D$5:$D$200,"&gt;="&amp;('1. Поставки'!$C$9+(19-1)*7)))</f>
        <v/>
      </c>
      <c r="U30" s="106">
        <f>IF($A30="","",COUNTIFS('3. Отсуства'!$A$5:$A$200,$A30,'3. Отсуства'!$F$5:$F$200,"Одобрено",'3. Отсуства'!$C$5:$C$200,"&lt;="&amp;('1. Поставки'!$C$9+(20-1)*7+6),'3. Отсуства'!$D$5:$D$200,"&gt;="&amp;('1. Поставки'!$C$9+(20-1)*7)))</f>
        <v/>
      </c>
      <c r="V30" s="106">
        <f>IF($A30="","",COUNTIFS('3. Отсуства'!$A$5:$A$200,$A30,'3. Отсуства'!$F$5:$F$200,"Одобрено",'3. Отсуства'!$C$5:$C$200,"&lt;="&amp;('1. Поставки'!$C$9+(21-1)*7+6),'3. Отсуства'!$D$5:$D$200,"&gt;="&amp;('1. Поставки'!$C$9+(21-1)*7)))</f>
        <v/>
      </c>
      <c r="W30" s="106">
        <f>IF($A30="","",COUNTIFS('3. Отсуства'!$A$5:$A$200,$A30,'3. Отсуства'!$F$5:$F$200,"Одобрено",'3. Отсуства'!$C$5:$C$200,"&lt;="&amp;('1. Поставки'!$C$9+(22-1)*7+6),'3. Отсуства'!$D$5:$D$200,"&gt;="&amp;('1. Поставки'!$C$9+(22-1)*7)))</f>
        <v/>
      </c>
      <c r="X30" s="106">
        <f>IF($A30="","",COUNTIFS('3. Отсуства'!$A$5:$A$200,$A30,'3. Отсуства'!$F$5:$F$200,"Одобрено",'3. Отсуства'!$C$5:$C$200,"&lt;="&amp;('1. Поставки'!$C$9+(23-1)*7+6),'3. Отсуства'!$D$5:$D$200,"&gt;="&amp;('1. Поставки'!$C$9+(23-1)*7)))</f>
        <v/>
      </c>
      <c r="Y30" s="106">
        <f>IF($A30="","",COUNTIFS('3. Отсуства'!$A$5:$A$200,$A30,'3. Отсуства'!$F$5:$F$200,"Одобрено",'3. Отсуства'!$C$5:$C$200,"&lt;="&amp;('1. Поставки'!$C$9+(24-1)*7+6),'3. Отсуства'!$D$5:$D$200,"&gt;="&amp;('1. Поставки'!$C$9+(24-1)*7)))</f>
        <v/>
      </c>
      <c r="Z30" s="106">
        <f>IF($A30="","",COUNTIFS('3. Отсуства'!$A$5:$A$200,$A30,'3. Отсуства'!$F$5:$F$200,"Одобрено",'3. Отсуства'!$C$5:$C$200,"&lt;="&amp;('1. Поставки'!$C$9+(25-1)*7+6),'3. Отсуства'!$D$5:$D$200,"&gt;="&amp;('1. Поставки'!$C$9+(25-1)*7)))</f>
        <v/>
      </c>
      <c r="AA30" s="106">
        <f>IF($A30="","",COUNTIFS('3. Отсуства'!$A$5:$A$200,$A30,'3. Отсуства'!$F$5:$F$200,"Одобрено",'3. Отсуства'!$C$5:$C$200,"&lt;="&amp;('1. Поставки'!$C$9+(26-1)*7+6),'3. Отсуства'!$D$5:$D$200,"&gt;="&amp;('1. Поставки'!$C$9+(26-1)*7)))</f>
        <v/>
      </c>
      <c r="AB30" s="106">
        <f>IF($A30="","",COUNTIFS('3. Отсуства'!$A$5:$A$200,$A30,'3. Отсуства'!$F$5:$F$200,"Одобрено",'3. Отсуства'!$C$5:$C$200,"&lt;="&amp;('1. Поставки'!$C$9+(27-1)*7+6),'3. Отсуства'!$D$5:$D$200,"&gt;="&amp;('1. Поставки'!$C$9+(27-1)*7)))</f>
        <v/>
      </c>
      <c r="AC30" s="106">
        <f>IF($A30="","",COUNTIFS('3. Отсуства'!$A$5:$A$200,$A30,'3. Отсуства'!$F$5:$F$200,"Одобрено",'3. Отсуства'!$C$5:$C$200,"&lt;="&amp;('1. Поставки'!$C$9+(28-1)*7+6),'3. Отсуства'!$D$5:$D$200,"&gt;="&amp;('1. Поставки'!$C$9+(28-1)*7)))</f>
        <v/>
      </c>
      <c r="AD30" s="106">
        <f>IF($A30="","",COUNTIFS('3. Отсуства'!$A$5:$A$200,$A30,'3. Отсуства'!$F$5:$F$200,"Одобрено",'3. Отсуства'!$C$5:$C$200,"&lt;="&amp;('1. Поставки'!$C$9+(29-1)*7+6),'3. Отсуства'!$D$5:$D$200,"&gt;="&amp;('1. Поставки'!$C$9+(29-1)*7)))</f>
        <v/>
      </c>
      <c r="AE30" s="106">
        <f>IF($A30="","",COUNTIFS('3. Отсуства'!$A$5:$A$200,$A30,'3. Отсуства'!$F$5:$F$200,"Одобрено",'3. Отсуства'!$C$5:$C$200,"&lt;="&amp;('1. Поставки'!$C$9+(30-1)*7+6),'3. Отсуства'!$D$5:$D$200,"&gt;="&amp;('1. Поставки'!$C$9+(30-1)*7)))</f>
        <v/>
      </c>
      <c r="AF30" s="106">
        <f>IF($A30="","",COUNTIFS('3. Отсуства'!$A$5:$A$200,$A30,'3. Отсуства'!$F$5:$F$200,"Одобрено",'3. Отсуства'!$C$5:$C$200,"&lt;="&amp;('1. Поставки'!$C$9+(31-1)*7+6),'3. Отсуства'!$D$5:$D$200,"&gt;="&amp;('1. Поставки'!$C$9+(31-1)*7)))</f>
        <v/>
      </c>
      <c r="AG30" s="106">
        <f>IF($A30="","",COUNTIFS('3. Отсуства'!$A$5:$A$200,$A30,'3. Отсуства'!$F$5:$F$200,"Одобрено",'3. Отсуства'!$C$5:$C$200,"&lt;="&amp;('1. Поставки'!$C$9+(32-1)*7+6),'3. Отсуства'!$D$5:$D$200,"&gt;="&amp;('1. Поставки'!$C$9+(32-1)*7)))</f>
        <v/>
      </c>
      <c r="AH30" s="106">
        <f>IF($A30="","",COUNTIFS('3. Отсуства'!$A$5:$A$200,$A30,'3. Отсуства'!$F$5:$F$200,"Одобрено",'3. Отсуства'!$C$5:$C$200,"&lt;="&amp;('1. Поставки'!$C$9+(33-1)*7+6),'3. Отсуства'!$D$5:$D$200,"&gt;="&amp;('1. Поставки'!$C$9+(33-1)*7)))</f>
        <v/>
      </c>
      <c r="AI30" s="106">
        <f>IF($A30="","",COUNTIFS('3. Отсуства'!$A$5:$A$200,$A30,'3. Отсуства'!$F$5:$F$200,"Одобрено",'3. Отсуства'!$C$5:$C$200,"&lt;="&amp;('1. Поставки'!$C$9+(34-1)*7+6),'3. Отсуства'!$D$5:$D$200,"&gt;="&amp;('1. Поставки'!$C$9+(34-1)*7)))</f>
        <v/>
      </c>
      <c r="AJ30" s="106">
        <f>IF($A30="","",COUNTIFS('3. Отсуства'!$A$5:$A$200,$A30,'3. Отсуства'!$F$5:$F$200,"Одобрено",'3. Отсуства'!$C$5:$C$200,"&lt;="&amp;('1. Поставки'!$C$9+(35-1)*7+6),'3. Отсуства'!$D$5:$D$200,"&gt;="&amp;('1. Поставки'!$C$9+(35-1)*7)))</f>
        <v/>
      </c>
      <c r="AK30" s="106">
        <f>IF($A30="","",COUNTIFS('3. Отсуства'!$A$5:$A$200,$A30,'3. Отсуства'!$F$5:$F$200,"Одобрено",'3. Отсуства'!$C$5:$C$200,"&lt;="&amp;('1. Поставки'!$C$9+(36-1)*7+6),'3. Отсуства'!$D$5:$D$200,"&gt;="&amp;('1. Поставки'!$C$9+(36-1)*7)))</f>
        <v/>
      </c>
      <c r="AL30" s="106">
        <f>IF($A30="","",COUNTIFS('3. Отсуства'!$A$5:$A$200,$A30,'3. Отсуства'!$F$5:$F$200,"Одобрено",'3. Отсуства'!$C$5:$C$200,"&lt;="&amp;('1. Поставки'!$C$9+(37-1)*7+6),'3. Отсуства'!$D$5:$D$200,"&gt;="&amp;('1. Поставки'!$C$9+(37-1)*7)))</f>
        <v/>
      </c>
      <c r="AM30" s="106">
        <f>IF($A30="","",COUNTIFS('3. Отсуства'!$A$5:$A$200,$A30,'3. Отсуства'!$F$5:$F$200,"Одобрено",'3. Отсуства'!$C$5:$C$200,"&lt;="&amp;('1. Поставки'!$C$9+(38-1)*7+6),'3. Отсуства'!$D$5:$D$200,"&gt;="&amp;('1. Поставки'!$C$9+(38-1)*7)))</f>
        <v/>
      </c>
      <c r="AN30" s="106">
        <f>IF($A30="","",COUNTIFS('3. Отсуства'!$A$5:$A$200,$A30,'3. Отсуства'!$F$5:$F$200,"Одобрено",'3. Отсуства'!$C$5:$C$200,"&lt;="&amp;('1. Поставки'!$C$9+(39-1)*7+6),'3. Отсуства'!$D$5:$D$200,"&gt;="&amp;('1. Поставки'!$C$9+(39-1)*7)))</f>
        <v/>
      </c>
      <c r="AO30" s="106">
        <f>IF($A30="","",COUNTIFS('3. Отсуства'!$A$5:$A$200,$A30,'3. Отсуства'!$F$5:$F$200,"Одобрено",'3. Отсуства'!$C$5:$C$200,"&lt;="&amp;('1. Поставки'!$C$9+(40-1)*7+6),'3. Отсуства'!$D$5:$D$200,"&gt;="&amp;('1. Поставки'!$C$9+(40-1)*7)))</f>
        <v/>
      </c>
      <c r="AP30" s="106">
        <f>IF($A30="","",COUNTIFS('3. Отсуства'!$A$5:$A$200,$A30,'3. Отсуства'!$F$5:$F$200,"Одобрено",'3. Отсуства'!$C$5:$C$200,"&lt;="&amp;('1. Поставки'!$C$9+(41-1)*7+6),'3. Отсуства'!$D$5:$D$200,"&gt;="&amp;('1. Поставки'!$C$9+(41-1)*7)))</f>
        <v/>
      </c>
      <c r="AQ30" s="106">
        <f>IF($A30="","",COUNTIFS('3. Отсуства'!$A$5:$A$200,$A30,'3. Отсуства'!$F$5:$F$200,"Одобрено",'3. Отсуства'!$C$5:$C$200,"&lt;="&amp;('1. Поставки'!$C$9+(42-1)*7+6),'3. Отсуства'!$D$5:$D$200,"&gt;="&amp;('1. Поставки'!$C$9+(42-1)*7)))</f>
        <v/>
      </c>
      <c r="AR30" s="106">
        <f>IF($A30="","",COUNTIFS('3. Отсуства'!$A$5:$A$200,$A30,'3. Отсуства'!$F$5:$F$200,"Одобрено",'3. Отсуства'!$C$5:$C$200,"&lt;="&amp;('1. Поставки'!$C$9+(43-1)*7+6),'3. Отсуства'!$D$5:$D$200,"&gt;="&amp;('1. Поставки'!$C$9+(43-1)*7)))</f>
        <v/>
      </c>
      <c r="AS30" s="106">
        <f>IF($A30="","",COUNTIFS('3. Отсуства'!$A$5:$A$200,$A30,'3. Отсуства'!$F$5:$F$200,"Одобрено",'3. Отсуства'!$C$5:$C$200,"&lt;="&amp;('1. Поставки'!$C$9+(44-1)*7+6),'3. Отсуства'!$D$5:$D$200,"&gt;="&amp;('1. Поставки'!$C$9+(44-1)*7)))</f>
        <v/>
      </c>
      <c r="AT30" s="106">
        <f>IF($A30="","",COUNTIFS('3. Отсуства'!$A$5:$A$200,$A30,'3. Отсуства'!$F$5:$F$200,"Одобрено",'3. Отсуства'!$C$5:$C$200,"&lt;="&amp;('1. Поставки'!$C$9+(45-1)*7+6),'3. Отсуства'!$D$5:$D$200,"&gt;="&amp;('1. Поставки'!$C$9+(45-1)*7)))</f>
        <v/>
      </c>
      <c r="AU30" s="106">
        <f>IF($A30="","",COUNTIFS('3. Отсуства'!$A$5:$A$200,$A30,'3. Отсуства'!$F$5:$F$200,"Одобрено",'3. Отсуства'!$C$5:$C$200,"&lt;="&amp;('1. Поставки'!$C$9+(46-1)*7+6),'3. Отсуства'!$D$5:$D$200,"&gt;="&amp;('1. Поставки'!$C$9+(46-1)*7)))</f>
        <v/>
      </c>
      <c r="AV30" s="106">
        <f>IF($A30="","",COUNTIFS('3. Отсуства'!$A$5:$A$200,$A30,'3. Отсуства'!$F$5:$F$200,"Одобрено",'3. Отсуства'!$C$5:$C$200,"&lt;="&amp;('1. Поставки'!$C$9+(47-1)*7+6),'3. Отсуства'!$D$5:$D$200,"&gt;="&amp;('1. Поставки'!$C$9+(47-1)*7)))</f>
        <v/>
      </c>
      <c r="AW30" s="106">
        <f>IF($A30="","",COUNTIFS('3. Отсуства'!$A$5:$A$200,$A30,'3. Отсуства'!$F$5:$F$200,"Одобрено",'3. Отсуства'!$C$5:$C$200,"&lt;="&amp;('1. Поставки'!$C$9+(48-1)*7+6),'3. Отсуства'!$D$5:$D$200,"&gt;="&amp;('1. Поставки'!$C$9+(48-1)*7)))</f>
        <v/>
      </c>
      <c r="AX30" s="106">
        <f>IF($A30="","",COUNTIFS('3. Отсуства'!$A$5:$A$200,$A30,'3. Отсуства'!$F$5:$F$200,"Одобрено",'3. Отсуства'!$C$5:$C$200,"&lt;="&amp;('1. Поставки'!$C$9+(49-1)*7+6),'3. Отсуства'!$D$5:$D$200,"&gt;="&amp;('1. Поставки'!$C$9+(49-1)*7)))</f>
        <v/>
      </c>
      <c r="AY30" s="106">
        <f>IF($A30="","",COUNTIFS('3. Отсуства'!$A$5:$A$200,$A30,'3. Отсуства'!$F$5:$F$200,"Одобрено",'3. Отсуства'!$C$5:$C$200,"&lt;="&amp;('1. Поставки'!$C$9+(50-1)*7+6),'3. Отсуства'!$D$5:$D$200,"&gt;="&amp;('1. Поставки'!$C$9+(50-1)*7)))</f>
        <v/>
      </c>
      <c r="AZ30" s="106">
        <f>IF($A30="","",COUNTIFS('3. Отсуства'!$A$5:$A$200,$A30,'3. Отсуства'!$F$5:$F$200,"Одобрено",'3. Отсуства'!$C$5:$C$200,"&lt;="&amp;('1. Поставки'!$C$9+(51-1)*7+6),'3. Отсуства'!$D$5:$D$200,"&gt;="&amp;('1. Поставки'!$C$9+(51-1)*7)))</f>
        <v/>
      </c>
      <c r="BA30" s="106">
        <f>IF($A30="","",COUNTIFS('3. Отсуства'!$A$5:$A$200,$A30,'3. Отсуства'!$F$5:$F$200,"Одобрено",'3. Отсуства'!$C$5:$C$200,"&lt;="&amp;('1. Поставки'!$C$9+(52-1)*7+6),'3. Отсуства'!$D$5:$D$200,"&gt;="&amp;('1. Поставки'!$C$9+(52-1)*7)))</f>
        <v/>
      </c>
    </row>
    <row r="31" ht="18" customHeight="1" s="55">
      <c r="A31" s="105">
        <f>IF('2. Вработени'!A31="","",'2. Вработени'!A31)</f>
        <v/>
      </c>
      <c r="B31" s="106">
        <f>IF($A31="","",COUNTIFS('3. Отсуства'!$A$5:$A$200,$A31,'3. Отсуства'!$F$5:$F$200,"Одобрено",'3. Отсуства'!$C$5:$C$200,"&lt;="&amp;('1. Поставки'!$C$9+(1-1)*7+6),'3. Отсуства'!$D$5:$D$200,"&gt;="&amp;('1. Поставки'!$C$9+(1-1)*7)))</f>
        <v/>
      </c>
      <c r="C31" s="106">
        <f>IF($A31="","",COUNTIFS('3. Отсуства'!$A$5:$A$200,$A31,'3. Отсуства'!$F$5:$F$200,"Одобрено",'3. Отсуства'!$C$5:$C$200,"&lt;="&amp;('1. Поставки'!$C$9+(2-1)*7+6),'3. Отсуства'!$D$5:$D$200,"&gt;="&amp;('1. Поставки'!$C$9+(2-1)*7)))</f>
        <v/>
      </c>
      <c r="D31" s="106">
        <f>IF($A31="","",COUNTIFS('3. Отсуства'!$A$5:$A$200,$A31,'3. Отсуства'!$F$5:$F$200,"Одобрено",'3. Отсуства'!$C$5:$C$200,"&lt;="&amp;('1. Поставки'!$C$9+(3-1)*7+6),'3. Отсуства'!$D$5:$D$200,"&gt;="&amp;('1. Поставки'!$C$9+(3-1)*7)))</f>
        <v/>
      </c>
      <c r="E31" s="106">
        <f>IF($A31="","",COUNTIFS('3. Отсуства'!$A$5:$A$200,$A31,'3. Отсуства'!$F$5:$F$200,"Одобрено",'3. Отсуства'!$C$5:$C$200,"&lt;="&amp;('1. Поставки'!$C$9+(4-1)*7+6),'3. Отсуства'!$D$5:$D$200,"&gt;="&amp;('1. Поставки'!$C$9+(4-1)*7)))</f>
        <v/>
      </c>
      <c r="F31" s="106">
        <f>IF($A31="","",COUNTIFS('3. Отсуства'!$A$5:$A$200,$A31,'3. Отсуства'!$F$5:$F$200,"Одобрено",'3. Отсуства'!$C$5:$C$200,"&lt;="&amp;('1. Поставки'!$C$9+(5-1)*7+6),'3. Отсуства'!$D$5:$D$200,"&gt;="&amp;('1. Поставки'!$C$9+(5-1)*7)))</f>
        <v/>
      </c>
      <c r="G31" s="106">
        <f>IF($A31="","",COUNTIFS('3. Отсуства'!$A$5:$A$200,$A31,'3. Отсуства'!$F$5:$F$200,"Одобрено",'3. Отсуства'!$C$5:$C$200,"&lt;="&amp;('1. Поставки'!$C$9+(6-1)*7+6),'3. Отсуства'!$D$5:$D$200,"&gt;="&amp;('1. Поставки'!$C$9+(6-1)*7)))</f>
        <v/>
      </c>
      <c r="H31" s="106">
        <f>IF($A31="","",COUNTIFS('3. Отсуства'!$A$5:$A$200,$A31,'3. Отсуства'!$F$5:$F$200,"Одобрено",'3. Отсуства'!$C$5:$C$200,"&lt;="&amp;('1. Поставки'!$C$9+(7-1)*7+6),'3. Отсуства'!$D$5:$D$200,"&gt;="&amp;('1. Поставки'!$C$9+(7-1)*7)))</f>
        <v/>
      </c>
      <c r="I31" s="106">
        <f>IF($A31="","",COUNTIFS('3. Отсуства'!$A$5:$A$200,$A31,'3. Отсуства'!$F$5:$F$200,"Одобрено",'3. Отсуства'!$C$5:$C$200,"&lt;="&amp;('1. Поставки'!$C$9+(8-1)*7+6),'3. Отсуства'!$D$5:$D$200,"&gt;="&amp;('1. Поставки'!$C$9+(8-1)*7)))</f>
        <v/>
      </c>
      <c r="J31" s="106">
        <f>IF($A31="","",COUNTIFS('3. Отсуства'!$A$5:$A$200,$A31,'3. Отсуства'!$F$5:$F$200,"Одобрено",'3. Отсуства'!$C$5:$C$200,"&lt;="&amp;('1. Поставки'!$C$9+(9-1)*7+6),'3. Отсуства'!$D$5:$D$200,"&gt;="&amp;('1. Поставки'!$C$9+(9-1)*7)))</f>
        <v/>
      </c>
      <c r="K31" s="106">
        <f>IF($A31="","",COUNTIFS('3. Отсуства'!$A$5:$A$200,$A31,'3. Отсуства'!$F$5:$F$200,"Одобрено",'3. Отсуства'!$C$5:$C$200,"&lt;="&amp;('1. Поставки'!$C$9+(10-1)*7+6),'3. Отсуства'!$D$5:$D$200,"&gt;="&amp;('1. Поставки'!$C$9+(10-1)*7)))</f>
        <v/>
      </c>
      <c r="L31" s="106">
        <f>IF($A31="","",COUNTIFS('3. Отсуства'!$A$5:$A$200,$A31,'3. Отсуства'!$F$5:$F$200,"Одобрено",'3. Отсуства'!$C$5:$C$200,"&lt;="&amp;('1. Поставки'!$C$9+(11-1)*7+6),'3. Отсуства'!$D$5:$D$200,"&gt;="&amp;('1. Поставки'!$C$9+(11-1)*7)))</f>
        <v/>
      </c>
      <c r="M31" s="106">
        <f>IF($A31="","",COUNTIFS('3. Отсуства'!$A$5:$A$200,$A31,'3. Отсуства'!$F$5:$F$200,"Одобрено",'3. Отсуства'!$C$5:$C$200,"&lt;="&amp;('1. Поставки'!$C$9+(12-1)*7+6),'3. Отсуства'!$D$5:$D$200,"&gt;="&amp;('1. Поставки'!$C$9+(12-1)*7)))</f>
        <v/>
      </c>
      <c r="N31" s="106">
        <f>IF($A31="","",COUNTIFS('3. Отсуства'!$A$5:$A$200,$A31,'3. Отсуства'!$F$5:$F$200,"Одобрено",'3. Отсуства'!$C$5:$C$200,"&lt;="&amp;('1. Поставки'!$C$9+(13-1)*7+6),'3. Отсуства'!$D$5:$D$200,"&gt;="&amp;('1. Поставки'!$C$9+(13-1)*7)))</f>
        <v/>
      </c>
      <c r="O31" s="106">
        <f>IF($A31="","",COUNTIFS('3. Отсуства'!$A$5:$A$200,$A31,'3. Отсуства'!$F$5:$F$200,"Одобрено",'3. Отсуства'!$C$5:$C$200,"&lt;="&amp;('1. Поставки'!$C$9+(14-1)*7+6),'3. Отсуства'!$D$5:$D$200,"&gt;="&amp;('1. Поставки'!$C$9+(14-1)*7)))</f>
        <v/>
      </c>
      <c r="P31" s="106">
        <f>IF($A31="","",COUNTIFS('3. Отсуства'!$A$5:$A$200,$A31,'3. Отсуства'!$F$5:$F$200,"Одобрено",'3. Отсуства'!$C$5:$C$200,"&lt;="&amp;('1. Поставки'!$C$9+(15-1)*7+6),'3. Отсуства'!$D$5:$D$200,"&gt;="&amp;('1. Поставки'!$C$9+(15-1)*7)))</f>
        <v/>
      </c>
      <c r="Q31" s="106">
        <f>IF($A31="","",COUNTIFS('3. Отсуства'!$A$5:$A$200,$A31,'3. Отсуства'!$F$5:$F$200,"Одобрено",'3. Отсуства'!$C$5:$C$200,"&lt;="&amp;('1. Поставки'!$C$9+(16-1)*7+6),'3. Отсуства'!$D$5:$D$200,"&gt;="&amp;('1. Поставки'!$C$9+(16-1)*7)))</f>
        <v/>
      </c>
      <c r="R31" s="106">
        <f>IF($A31="","",COUNTIFS('3. Отсуства'!$A$5:$A$200,$A31,'3. Отсуства'!$F$5:$F$200,"Одобрено",'3. Отсуства'!$C$5:$C$200,"&lt;="&amp;('1. Поставки'!$C$9+(17-1)*7+6),'3. Отсуства'!$D$5:$D$200,"&gt;="&amp;('1. Поставки'!$C$9+(17-1)*7)))</f>
        <v/>
      </c>
      <c r="S31" s="106">
        <f>IF($A31="","",COUNTIFS('3. Отсуства'!$A$5:$A$200,$A31,'3. Отсуства'!$F$5:$F$200,"Одобрено",'3. Отсуства'!$C$5:$C$200,"&lt;="&amp;('1. Поставки'!$C$9+(18-1)*7+6),'3. Отсуства'!$D$5:$D$200,"&gt;="&amp;('1. Поставки'!$C$9+(18-1)*7)))</f>
        <v/>
      </c>
      <c r="T31" s="106">
        <f>IF($A31="","",COUNTIFS('3. Отсуства'!$A$5:$A$200,$A31,'3. Отсуства'!$F$5:$F$200,"Одобрено",'3. Отсуства'!$C$5:$C$200,"&lt;="&amp;('1. Поставки'!$C$9+(19-1)*7+6),'3. Отсуства'!$D$5:$D$200,"&gt;="&amp;('1. Поставки'!$C$9+(19-1)*7)))</f>
        <v/>
      </c>
      <c r="U31" s="106">
        <f>IF($A31="","",COUNTIFS('3. Отсуства'!$A$5:$A$200,$A31,'3. Отсуства'!$F$5:$F$200,"Одобрено",'3. Отсуства'!$C$5:$C$200,"&lt;="&amp;('1. Поставки'!$C$9+(20-1)*7+6),'3. Отсуства'!$D$5:$D$200,"&gt;="&amp;('1. Поставки'!$C$9+(20-1)*7)))</f>
        <v/>
      </c>
      <c r="V31" s="106">
        <f>IF($A31="","",COUNTIFS('3. Отсуства'!$A$5:$A$200,$A31,'3. Отсуства'!$F$5:$F$200,"Одобрено",'3. Отсуства'!$C$5:$C$200,"&lt;="&amp;('1. Поставки'!$C$9+(21-1)*7+6),'3. Отсуства'!$D$5:$D$200,"&gt;="&amp;('1. Поставки'!$C$9+(21-1)*7)))</f>
        <v/>
      </c>
      <c r="W31" s="106">
        <f>IF($A31="","",COUNTIFS('3. Отсуства'!$A$5:$A$200,$A31,'3. Отсуства'!$F$5:$F$200,"Одобрено",'3. Отсуства'!$C$5:$C$200,"&lt;="&amp;('1. Поставки'!$C$9+(22-1)*7+6),'3. Отсуства'!$D$5:$D$200,"&gt;="&amp;('1. Поставки'!$C$9+(22-1)*7)))</f>
        <v/>
      </c>
      <c r="X31" s="106">
        <f>IF($A31="","",COUNTIFS('3. Отсуства'!$A$5:$A$200,$A31,'3. Отсуства'!$F$5:$F$200,"Одобрено",'3. Отсуства'!$C$5:$C$200,"&lt;="&amp;('1. Поставки'!$C$9+(23-1)*7+6),'3. Отсуства'!$D$5:$D$200,"&gt;="&amp;('1. Поставки'!$C$9+(23-1)*7)))</f>
        <v/>
      </c>
      <c r="Y31" s="106">
        <f>IF($A31="","",COUNTIFS('3. Отсуства'!$A$5:$A$200,$A31,'3. Отсуства'!$F$5:$F$200,"Одобрено",'3. Отсуства'!$C$5:$C$200,"&lt;="&amp;('1. Поставки'!$C$9+(24-1)*7+6),'3. Отсуства'!$D$5:$D$200,"&gt;="&amp;('1. Поставки'!$C$9+(24-1)*7)))</f>
        <v/>
      </c>
      <c r="Z31" s="106">
        <f>IF($A31="","",COUNTIFS('3. Отсуства'!$A$5:$A$200,$A31,'3. Отсуства'!$F$5:$F$200,"Одобрено",'3. Отсуства'!$C$5:$C$200,"&lt;="&amp;('1. Поставки'!$C$9+(25-1)*7+6),'3. Отсуства'!$D$5:$D$200,"&gt;="&amp;('1. Поставки'!$C$9+(25-1)*7)))</f>
        <v/>
      </c>
      <c r="AA31" s="106">
        <f>IF($A31="","",COUNTIFS('3. Отсуства'!$A$5:$A$200,$A31,'3. Отсуства'!$F$5:$F$200,"Одобрено",'3. Отсуства'!$C$5:$C$200,"&lt;="&amp;('1. Поставки'!$C$9+(26-1)*7+6),'3. Отсуства'!$D$5:$D$200,"&gt;="&amp;('1. Поставки'!$C$9+(26-1)*7)))</f>
        <v/>
      </c>
      <c r="AB31" s="106">
        <f>IF($A31="","",COUNTIFS('3. Отсуства'!$A$5:$A$200,$A31,'3. Отсуства'!$F$5:$F$200,"Одобрено",'3. Отсуства'!$C$5:$C$200,"&lt;="&amp;('1. Поставки'!$C$9+(27-1)*7+6),'3. Отсуства'!$D$5:$D$200,"&gt;="&amp;('1. Поставки'!$C$9+(27-1)*7)))</f>
        <v/>
      </c>
      <c r="AC31" s="106">
        <f>IF($A31="","",COUNTIFS('3. Отсуства'!$A$5:$A$200,$A31,'3. Отсуства'!$F$5:$F$200,"Одобрено",'3. Отсуства'!$C$5:$C$200,"&lt;="&amp;('1. Поставки'!$C$9+(28-1)*7+6),'3. Отсуства'!$D$5:$D$200,"&gt;="&amp;('1. Поставки'!$C$9+(28-1)*7)))</f>
        <v/>
      </c>
      <c r="AD31" s="106">
        <f>IF($A31="","",COUNTIFS('3. Отсуства'!$A$5:$A$200,$A31,'3. Отсуства'!$F$5:$F$200,"Одобрено",'3. Отсуства'!$C$5:$C$200,"&lt;="&amp;('1. Поставки'!$C$9+(29-1)*7+6),'3. Отсуства'!$D$5:$D$200,"&gt;="&amp;('1. Поставки'!$C$9+(29-1)*7)))</f>
        <v/>
      </c>
      <c r="AE31" s="106">
        <f>IF($A31="","",COUNTIFS('3. Отсуства'!$A$5:$A$200,$A31,'3. Отсуства'!$F$5:$F$200,"Одобрено",'3. Отсуства'!$C$5:$C$200,"&lt;="&amp;('1. Поставки'!$C$9+(30-1)*7+6),'3. Отсуства'!$D$5:$D$200,"&gt;="&amp;('1. Поставки'!$C$9+(30-1)*7)))</f>
        <v/>
      </c>
      <c r="AF31" s="106">
        <f>IF($A31="","",COUNTIFS('3. Отсуства'!$A$5:$A$200,$A31,'3. Отсуства'!$F$5:$F$200,"Одобрено",'3. Отсуства'!$C$5:$C$200,"&lt;="&amp;('1. Поставки'!$C$9+(31-1)*7+6),'3. Отсуства'!$D$5:$D$200,"&gt;="&amp;('1. Поставки'!$C$9+(31-1)*7)))</f>
        <v/>
      </c>
      <c r="AG31" s="106">
        <f>IF($A31="","",COUNTIFS('3. Отсуства'!$A$5:$A$200,$A31,'3. Отсуства'!$F$5:$F$200,"Одобрено",'3. Отсуства'!$C$5:$C$200,"&lt;="&amp;('1. Поставки'!$C$9+(32-1)*7+6),'3. Отсуства'!$D$5:$D$200,"&gt;="&amp;('1. Поставки'!$C$9+(32-1)*7)))</f>
        <v/>
      </c>
      <c r="AH31" s="106">
        <f>IF($A31="","",COUNTIFS('3. Отсуства'!$A$5:$A$200,$A31,'3. Отсуства'!$F$5:$F$200,"Одобрено",'3. Отсуства'!$C$5:$C$200,"&lt;="&amp;('1. Поставки'!$C$9+(33-1)*7+6),'3. Отсуства'!$D$5:$D$200,"&gt;="&amp;('1. Поставки'!$C$9+(33-1)*7)))</f>
        <v/>
      </c>
      <c r="AI31" s="106">
        <f>IF($A31="","",COUNTIFS('3. Отсуства'!$A$5:$A$200,$A31,'3. Отсуства'!$F$5:$F$200,"Одобрено",'3. Отсуства'!$C$5:$C$200,"&lt;="&amp;('1. Поставки'!$C$9+(34-1)*7+6),'3. Отсуства'!$D$5:$D$200,"&gt;="&amp;('1. Поставки'!$C$9+(34-1)*7)))</f>
        <v/>
      </c>
      <c r="AJ31" s="106">
        <f>IF($A31="","",COUNTIFS('3. Отсуства'!$A$5:$A$200,$A31,'3. Отсуства'!$F$5:$F$200,"Одобрено",'3. Отсуства'!$C$5:$C$200,"&lt;="&amp;('1. Поставки'!$C$9+(35-1)*7+6),'3. Отсуства'!$D$5:$D$200,"&gt;="&amp;('1. Поставки'!$C$9+(35-1)*7)))</f>
        <v/>
      </c>
      <c r="AK31" s="106">
        <f>IF($A31="","",COUNTIFS('3. Отсуства'!$A$5:$A$200,$A31,'3. Отсуства'!$F$5:$F$200,"Одобрено",'3. Отсуства'!$C$5:$C$200,"&lt;="&amp;('1. Поставки'!$C$9+(36-1)*7+6),'3. Отсуства'!$D$5:$D$200,"&gt;="&amp;('1. Поставки'!$C$9+(36-1)*7)))</f>
        <v/>
      </c>
      <c r="AL31" s="106">
        <f>IF($A31="","",COUNTIFS('3. Отсуства'!$A$5:$A$200,$A31,'3. Отсуства'!$F$5:$F$200,"Одобрено",'3. Отсуства'!$C$5:$C$200,"&lt;="&amp;('1. Поставки'!$C$9+(37-1)*7+6),'3. Отсуства'!$D$5:$D$200,"&gt;="&amp;('1. Поставки'!$C$9+(37-1)*7)))</f>
        <v/>
      </c>
      <c r="AM31" s="106">
        <f>IF($A31="","",COUNTIFS('3. Отсуства'!$A$5:$A$200,$A31,'3. Отсуства'!$F$5:$F$200,"Одобрено",'3. Отсуства'!$C$5:$C$200,"&lt;="&amp;('1. Поставки'!$C$9+(38-1)*7+6),'3. Отсуства'!$D$5:$D$200,"&gt;="&amp;('1. Поставки'!$C$9+(38-1)*7)))</f>
        <v/>
      </c>
      <c r="AN31" s="106">
        <f>IF($A31="","",COUNTIFS('3. Отсуства'!$A$5:$A$200,$A31,'3. Отсуства'!$F$5:$F$200,"Одобрено",'3. Отсуства'!$C$5:$C$200,"&lt;="&amp;('1. Поставки'!$C$9+(39-1)*7+6),'3. Отсуства'!$D$5:$D$200,"&gt;="&amp;('1. Поставки'!$C$9+(39-1)*7)))</f>
        <v/>
      </c>
      <c r="AO31" s="106">
        <f>IF($A31="","",COUNTIFS('3. Отсуства'!$A$5:$A$200,$A31,'3. Отсуства'!$F$5:$F$200,"Одобрено",'3. Отсуства'!$C$5:$C$200,"&lt;="&amp;('1. Поставки'!$C$9+(40-1)*7+6),'3. Отсуства'!$D$5:$D$200,"&gt;="&amp;('1. Поставки'!$C$9+(40-1)*7)))</f>
        <v/>
      </c>
      <c r="AP31" s="106">
        <f>IF($A31="","",COUNTIFS('3. Отсуства'!$A$5:$A$200,$A31,'3. Отсуства'!$F$5:$F$200,"Одобрено",'3. Отсуства'!$C$5:$C$200,"&lt;="&amp;('1. Поставки'!$C$9+(41-1)*7+6),'3. Отсуства'!$D$5:$D$200,"&gt;="&amp;('1. Поставки'!$C$9+(41-1)*7)))</f>
        <v/>
      </c>
      <c r="AQ31" s="106">
        <f>IF($A31="","",COUNTIFS('3. Отсуства'!$A$5:$A$200,$A31,'3. Отсуства'!$F$5:$F$200,"Одобрено",'3. Отсуства'!$C$5:$C$200,"&lt;="&amp;('1. Поставки'!$C$9+(42-1)*7+6),'3. Отсуства'!$D$5:$D$200,"&gt;="&amp;('1. Поставки'!$C$9+(42-1)*7)))</f>
        <v/>
      </c>
      <c r="AR31" s="106">
        <f>IF($A31="","",COUNTIFS('3. Отсуства'!$A$5:$A$200,$A31,'3. Отсуства'!$F$5:$F$200,"Одобрено",'3. Отсуства'!$C$5:$C$200,"&lt;="&amp;('1. Поставки'!$C$9+(43-1)*7+6),'3. Отсуства'!$D$5:$D$200,"&gt;="&amp;('1. Поставки'!$C$9+(43-1)*7)))</f>
        <v/>
      </c>
      <c r="AS31" s="106">
        <f>IF($A31="","",COUNTIFS('3. Отсуства'!$A$5:$A$200,$A31,'3. Отсуства'!$F$5:$F$200,"Одобрено",'3. Отсуства'!$C$5:$C$200,"&lt;="&amp;('1. Поставки'!$C$9+(44-1)*7+6),'3. Отсуства'!$D$5:$D$200,"&gt;="&amp;('1. Поставки'!$C$9+(44-1)*7)))</f>
        <v/>
      </c>
      <c r="AT31" s="106">
        <f>IF($A31="","",COUNTIFS('3. Отсуства'!$A$5:$A$200,$A31,'3. Отсуства'!$F$5:$F$200,"Одобрено",'3. Отсуства'!$C$5:$C$200,"&lt;="&amp;('1. Поставки'!$C$9+(45-1)*7+6),'3. Отсуства'!$D$5:$D$200,"&gt;="&amp;('1. Поставки'!$C$9+(45-1)*7)))</f>
        <v/>
      </c>
      <c r="AU31" s="106">
        <f>IF($A31="","",COUNTIFS('3. Отсуства'!$A$5:$A$200,$A31,'3. Отсуства'!$F$5:$F$200,"Одобрено",'3. Отсуства'!$C$5:$C$200,"&lt;="&amp;('1. Поставки'!$C$9+(46-1)*7+6),'3. Отсуства'!$D$5:$D$200,"&gt;="&amp;('1. Поставки'!$C$9+(46-1)*7)))</f>
        <v/>
      </c>
      <c r="AV31" s="106">
        <f>IF($A31="","",COUNTIFS('3. Отсуства'!$A$5:$A$200,$A31,'3. Отсуства'!$F$5:$F$200,"Одобрено",'3. Отсуства'!$C$5:$C$200,"&lt;="&amp;('1. Поставки'!$C$9+(47-1)*7+6),'3. Отсуства'!$D$5:$D$200,"&gt;="&amp;('1. Поставки'!$C$9+(47-1)*7)))</f>
        <v/>
      </c>
      <c r="AW31" s="106">
        <f>IF($A31="","",COUNTIFS('3. Отсуства'!$A$5:$A$200,$A31,'3. Отсуства'!$F$5:$F$200,"Одобрено",'3. Отсуства'!$C$5:$C$200,"&lt;="&amp;('1. Поставки'!$C$9+(48-1)*7+6),'3. Отсуства'!$D$5:$D$200,"&gt;="&amp;('1. Поставки'!$C$9+(48-1)*7)))</f>
        <v/>
      </c>
      <c r="AX31" s="106">
        <f>IF($A31="","",COUNTIFS('3. Отсуства'!$A$5:$A$200,$A31,'3. Отсуства'!$F$5:$F$200,"Одобрено",'3. Отсуства'!$C$5:$C$200,"&lt;="&amp;('1. Поставки'!$C$9+(49-1)*7+6),'3. Отсуства'!$D$5:$D$200,"&gt;="&amp;('1. Поставки'!$C$9+(49-1)*7)))</f>
        <v/>
      </c>
      <c r="AY31" s="106">
        <f>IF($A31="","",COUNTIFS('3. Отсуства'!$A$5:$A$200,$A31,'3. Отсуства'!$F$5:$F$200,"Одобрено",'3. Отсуства'!$C$5:$C$200,"&lt;="&amp;('1. Поставки'!$C$9+(50-1)*7+6),'3. Отсуства'!$D$5:$D$200,"&gt;="&amp;('1. Поставки'!$C$9+(50-1)*7)))</f>
        <v/>
      </c>
      <c r="AZ31" s="106">
        <f>IF($A31="","",COUNTIFS('3. Отсуства'!$A$5:$A$200,$A31,'3. Отсуства'!$F$5:$F$200,"Одобрено",'3. Отсуства'!$C$5:$C$200,"&lt;="&amp;('1. Поставки'!$C$9+(51-1)*7+6),'3. Отсуства'!$D$5:$D$200,"&gt;="&amp;('1. Поставки'!$C$9+(51-1)*7)))</f>
        <v/>
      </c>
      <c r="BA31" s="106">
        <f>IF($A31="","",COUNTIFS('3. Отсуства'!$A$5:$A$200,$A31,'3. Отсуства'!$F$5:$F$200,"Одобрено",'3. Отсуства'!$C$5:$C$200,"&lt;="&amp;('1. Поставки'!$C$9+(52-1)*7+6),'3. Отсуства'!$D$5:$D$200,"&gt;="&amp;('1. Поставки'!$C$9+(52-1)*7)))</f>
        <v/>
      </c>
    </row>
    <row r="32" ht="18" customHeight="1" s="55">
      <c r="A32" s="105">
        <f>IF('2. Вработени'!A32="","",'2. Вработени'!A32)</f>
        <v/>
      </c>
      <c r="B32" s="106">
        <f>IF($A32="","",COUNTIFS('3. Отсуства'!$A$5:$A$200,$A32,'3. Отсуства'!$F$5:$F$200,"Одобрено",'3. Отсуства'!$C$5:$C$200,"&lt;="&amp;('1. Поставки'!$C$9+(1-1)*7+6),'3. Отсуства'!$D$5:$D$200,"&gt;="&amp;('1. Поставки'!$C$9+(1-1)*7)))</f>
        <v/>
      </c>
      <c r="C32" s="106">
        <f>IF($A32="","",COUNTIFS('3. Отсуства'!$A$5:$A$200,$A32,'3. Отсуства'!$F$5:$F$200,"Одобрено",'3. Отсуства'!$C$5:$C$200,"&lt;="&amp;('1. Поставки'!$C$9+(2-1)*7+6),'3. Отсуства'!$D$5:$D$200,"&gt;="&amp;('1. Поставки'!$C$9+(2-1)*7)))</f>
        <v/>
      </c>
      <c r="D32" s="106">
        <f>IF($A32="","",COUNTIFS('3. Отсуства'!$A$5:$A$200,$A32,'3. Отсуства'!$F$5:$F$200,"Одобрено",'3. Отсуства'!$C$5:$C$200,"&lt;="&amp;('1. Поставки'!$C$9+(3-1)*7+6),'3. Отсуства'!$D$5:$D$200,"&gt;="&amp;('1. Поставки'!$C$9+(3-1)*7)))</f>
        <v/>
      </c>
      <c r="E32" s="106">
        <f>IF($A32="","",COUNTIFS('3. Отсуства'!$A$5:$A$200,$A32,'3. Отсуства'!$F$5:$F$200,"Одобрено",'3. Отсуства'!$C$5:$C$200,"&lt;="&amp;('1. Поставки'!$C$9+(4-1)*7+6),'3. Отсуства'!$D$5:$D$200,"&gt;="&amp;('1. Поставки'!$C$9+(4-1)*7)))</f>
        <v/>
      </c>
      <c r="F32" s="106">
        <f>IF($A32="","",COUNTIFS('3. Отсуства'!$A$5:$A$200,$A32,'3. Отсуства'!$F$5:$F$200,"Одобрено",'3. Отсуства'!$C$5:$C$200,"&lt;="&amp;('1. Поставки'!$C$9+(5-1)*7+6),'3. Отсуства'!$D$5:$D$200,"&gt;="&amp;('1. Поставки'!$C$9+(5-1)*7)))</f>
        <v/>
      </c>
      <c r="G32" s="106">
        <f>IF($A32="","",COUNTIFS('3. Отсуства'!$A$5:$A$200,$A32,'3. Отсуства'!$F$5:$F$200,"Одобрено",'3. Отсуства'!$C$5:$C$200,"&lt;="&amp;('1. Поставки'!$C$9+(6-1)*7+6),'3. Отсуства'!$D$5:$D$200,"&gt;="&amp;('1. Поставки'!$C$9+(6-1)*7)))</f>
        <v/>
      </c>
      <c r="H32" s="106">
        <f>IF($A32="","",COUNTIFS('3. Отсуства'!$A$5:$A$200,$A32,'3. Отсуства'!$F$5:$F$200,"Одобрено",'3. Отсуства'!$C$5:$C$200,"&lt;="&amp;('1. Поставки'!$C$9+(7-1)*7+6),'3. Отсуства'!$D$5:$D$200,"&gt;="&amp;('1. Поставки'!$C$9+(7-1)*7)))</f>
        <v/>
      </c>
      <c r="I32" s="106">
        <f>IF($A32="","",COUNTIFS('3. Отсуства'!$A$5:$A$200,$A32,'3. Отсуства'!$F$5:$F$200,"Одобрено",'3. Отсуства'!$C$5:$C$200,"&lt;="&amp;('1. Поставки'!$C$9+(8-1)*7+6),'3. Отсуства'!$D$5:$D$200,"&gt;="&amp;('1. Поставки'!$C$9+(8-1)*7)))</f>
        <v/>
      </c>
      <c r="J32" s="106">
        <f>IF($A32="","",COUNTIFS('3. Отсуства'!$A$5:$A$200,$A32,'3. Отсуства'!$F$5:$F$200,"Одобрено",'3. Отсуства'!$C$5:$C$200,"&lt;="&amp;('1. Поставки'!$C$9+(9-1)*7+6),'3. Отсуства'!$D$5:$D$200,"&gt;="&amp;('1. Поставки'!$C$9+(9-1)*7)))</f>
        <v/>
      </c>
      <c r="K32" s="106">
        <f>IF($A32="","",COUNTIFS('3. Отсуства'!$A$5:$A$200,$A32,'3. Отсуства'!$F$5:$F$200,"Одобрено",'3. Отсуства'!$C$5:$C$200,"&lt;="&amp;('1. Поставки'!$C$9+(10-1)*7+6),'3. Отсуства'!$D$5:$D$200,"&gt;="&amp;('1. Поставки'!$C$9+(10-1)*7)))</f>
        <v/>
      </c>
      <c r="L32" s="106">
        <f>IF($A32="","",COUNTIFS('3. Отсуства'!$A$5:$A$200,$A32,'3. Отсуства'!$F$5:$F$200,"Одобрено",'3. Отсуства'!$C$5:$C$200,"&lt;="&amp;('1. Поставки'!$C$9+(11-1)*7+6),'3. Отсуства'!$D$5:$D$200,"&gt;="&amp;('1. Поставки'!$C$9+(11-1)*7)))</f>
        <v/>
      </c>
      <c r="M32" s="106">
        <f>IF($A32="","",COUNTIFS('3. Отсуства'!$A$5:$A$200,$A32,'3. Отсуства'!$F$5:$F$200,"Одобрено",'3. Отсуства'!$C$5:$C$200,"&lt;="&amp;('1. Поставки'!$C$9+(12-1)*7+6),'3. Отсуства'!$D$5:$D$200,"&gt;="&amp;('1. Поставки'!$C$9+(12-1)*7)))</f>
        <v/>
      </c>
      <c r="N32" s="106">
        <f>IF($A32="","",COUNTIFS('3. Отсуства'!$A$5:$A$200,$A32,'3. Отсуства'!$F$5:$F$200,"Одобрено",'3. Отсуства'!$C$5:$C$200,"&lt;="&amp;('1. Поставки'!$C$9+(13-1)*7+6),'3. Отсуства'!$D$5:$D$200,"&gt;="&amp;('1. Поставки'!$C$9+(13-1)*7)))</f>
        <v/>
      </c>
      <c r="O32" s="106">
        <f>IF($A32="","",COUNTIFS('3. Отсуства'!$A$5:$A$200,$A32,'3. Отсуства'!$F$5:$F$200,"Одобрено",'3. Отсуства'!$C$5:$C$200,"&lt;="&amp;('1. Поставки'!$C$9+(14-1)*7+6),'3. Отсуства'!$D$5:$D$200,"&gt;="&amp;('1. Поставки'!$C$9+(14-1)*7)))</f>
        <v/>
      </c>
      <c r="P32" s="106">
        <f>IF($A32="","",COUNTIFS('3. Отсуства'!$A$5:$A$200,$A32,'3. Отсуства'!$F$5:$F$200,"Одобрено",'3. Отсуства'!$C$5:$C$200,"&lt;="&amp;('1. Поставки'!$C$9+(15-1)*7+6),'3. Отсуства'!$D$5:$D$200,"&gt;="&amp;('1. Поставки'!$C$9+(15-1)*7)))</f>
        <v/>
      </c>
      <c r="Q32" s="106">
        <f>IF($A32="","",COUNTIFS('3. Отсуства'!$A$5:$A$200,$A32,'3. Отсуства'!$F$5:$F$200,"Одобрено",'3. Отсуства'!$C$5:$C$200,"&lt;="&amp;('1. Поставки'!$C$9+(16-1)*7+6),'3. Отсуства'!$D$5:$D$200,"&gt;="&amp;('1. Поставки'!$C$9+(16-1)*7)))</f>
        <v/>
      </c>
      <c r="R32" s="106">
        <f>IF($A32="","",COUNTIFS('3. Отсуства'!$A$5:$A$200,$A32,'3. Отсуства'!$F$5:$F$200,"Одобрено",'3. Отсуства'!$C$5:$C$200,"&lt;="&amp;('1. Поставки'!$C$9+(17-1)*7+6),'3. Отсуства'!$D$5:$D$200,"&gt;="&amp;('1. Поставки'!$C$9+(17-1)*7)))</f>
        <v/>
      </c>
      <c r="S32" s="106">
        <f>IF($A32="","",COUNTIFS('3. Отсуства'!$A$5:$A$200,$A32,'3. Отсуства'!$F$5:$F$200,"Одобрено",'3. Отсуства'!$C$5:$C$200,"&lt;="&amp;('1. Поставки'!$C$9+(18-1)*7+6),'3. Отсуства'!$D$5:$D$200,"&gt;="&amp;('1. Поставки'!$C$9+(18-1)*7)))</f>
        <v/>
      </c>
      <c r="T32" s="106">
        <f>IF($A32="","",COUNTIFS('3. Отсуства'!$A$5:$A$200,$A32,'3. Отсуства'!$F$5:$F$200,"Одобрено",'3. Отсуства'!$C$5:$C$200,"&lt;="&amp;('1. Поставки'!$C$9+(19-1)*7+6),'3. Отсуства'!$D$5:$D$200,"&gt;="&amp;('1. Поставки'!$C$9+(19-1)*7)))</f>
        <v/>
      </c>
      <c r="U32" s="106">
        <f>IF($A32="","",COUNTIFS('3. Отсуства'!$A$5:$A$200,$A32,'3. Отсуства'!$F$5:$F$200,"Одобрено",'3. Отсуства'!$C$5:$C$200,"&lt;="&amp;('1. Поставки'!$C$9+(20-1)*7+6),'3. Отсуства'!$D$5:$D$200,"&gt;="&amp;('1. Поставки'!$C$9+(20-1)*7)))</f>
        <v/>
      </c>
      <c r="V32" s="106">
        <f>IF($A32="","",COUNTIFS('3. Отсуства'!$A$5:$A$200,$A32,'3. Отсуства'!$F$5:$F$200,"Одобрено",'3. Отсуства'!$C$5:$C$200,"&lt;="&amp;('1. Поставки'!$C$9+(21-1)*7+6),'3. Отсуства'!$D$5:$D$200,"&gt;="&amp;('1. Поставки'!$C$9+(21-1)*7)))</f>
        <v/>
      </c>
      <c r="W32" s="106">
        <f>IF($A32="","",COUNTIFS('3. Отсуства'!$A$5:$A$200,$A32,'3. Отсуства'!$F$5:$F$200,"Одобрено",'3. Отсуства'!$C$5:$C$200,"&lt;="&amp;('1. Поставки'!$C$9+(22-1)*7+6),'3. Отсуства'!$D$5:$D$200,"&gt;="&amp;('1. Поставки'!$C$9+(22-1)*7)))</f>
        <v/>
      </c>
      <c r="X32" s="106">
        <f>IF($A32="","",COUNTIFS('3. Отсуства'!$A$5:$A$200,$A32,'3. Отсуства'!$F$5:$F$200,"Одобрено",'3. Отсуства'!$C$5:$C$200,"&lt;="&amp;('1. Поставки'!$C$9+(23-1)*7+6),'3. Отсуства'!$D$5:$D$200,"&gt;="&amp;('1. Поставки'!$C$9+(23-1)*7)))</f>
        <v/>
      </c>
      <c r="Y32" s="106">
        <f>IF($A32="","",COUNTIFS('3. Отсуства'!$A$5:$A$200,$A32,'3. Отсуства'!$F$5:$F$200,"Одобрено",'3. Отсуства'!$C$5:$C$200,"&lt;="&amp;('1. Поставки'!$C$9+(24-1)*7+6),'3. Отсуства'!$D$5:$D$200,"&gt;="&amp;('1. Поставки'!$C$9+(24-1)*7)))</f>
        <v/>
      </c>
      <c r="Z32" s="106">
        <f>IF($A32="","",COUNTIFS('3. Отсуства'!$A$5:$A$200,$A32,'3. Отсуства'!$F$5:$F$200,"Одобрено",'3. Отсуства'!$C$5:$C$200,"&lt;="&amp;('1. Поставки'!$C$9+(25-1)*7+6),'3. Отсуства'!$D$5:$D$200,"&gt;="&amp;('1. Поставки'!$C$9+(25-1)*7)))</f>
        <v/>
      </c>
      <c r="AA32" s="106">
        <f>IF($A32="","",COUNTIFS('3. Отсуства'!$A$5:$A$200,$A32,'3. Отсуства'!$F$5:$F$200,"Одобрено",'3. Отсуства'!$C$5:$C$200,"&lt;="&amp;('1. Поставки'!$C$9+(26-1)*7+6),'3. Отсуства'!$D$5:$D$200,"&gt;="&amp;('1. Поставки'!$C$9+(26-1)*7)))</f>
        <v/>
      </c>
      <c r="AB32" s="106">
        <f>IF($A32="","",COUNTIFS('3. Отсуства'!$A$5:$A$200,$A32,'3. Отсуства'!$F$5:$F$200,"Одобрено",'3. Отсуства'!$C$5:$C$200,"&lt;="&amp;('1. Поставки'!$C$9+(27-1)*7+6),'3. Отсуства'!$D$5:$D$200,"&gt;="&amp;('1. Поставки'!$C$9+(27-1)*7)))</f>
        <v/>
      </c>
      <c r="AC32" s="106">
        <f>IF($A32="","",COUNTIFS('3. Отсуства'!$A$5:$A$200,$A32,'3. Отсуства'!$F$5:$F$200,"Одобрено",'3. Отсуства'!$C$5:$C$200,"&lt;="&amp;('1. Поставки'!$C$9+(28-1)*7+6),'3. Отсуства'!$D$5:$D$200,"&gt;="&amp;('1. Поставки'!$C$9+(28-1)*7)))</f>
        <v/>
      </c>
      <c r="AD32" s="106">
        <f>IF($A32="","",COUNTIFS('3. Отсуства'!$A$5:$A$200,$A32,'3. Отсуства'!$F$5:$F$200,"Одобрено",'3. Отсуства'!$C$5:$C$200,"&lt;="&amp;('1. Поставки'!$C$9+(29-1)*7+6),'3. Отсуства'!$D$5:$D$200,"&gt;="&amp;('1. Поставки'!$C$9+(29-1)*7)))</f>
        <v/>
      </c>
      <c r="AE32" s="106">
        <f>IF($A32="","",COUNTIFS('3. Отсуства'!$A$5:$A$200,$A32,'3. Отсуства'!$F$5:$F$200,"Одобрено",'3. Отсуства'!$C$5:$C$200,"&lt;="&amp;('1. Поставки'!$C$9+(30-1)*7+6),'3. Отсуства'!$D$5:$D$200,"&gt;="&amp;('1. Поставки'!$C$9+(30-1)*7)))</f>
        <v/>
      </c>
      <c r="AF32" s="106">
        <f>IF($A32="","",COUNTIFS('3. Отсуства'!$A$5:$A$200,$A32,'3. Отсуства'!$F$5:$F$200,"Одобрено",'3. Отсуства'!$C$5:$C$200,"&lt;="&amp;('1. Поставки'!$C$9+(31-1)*7+6),'3. Отсуства'!$D$5:$D$200,"&gt;="&amp;('1. Поставки'!$C$9+(31-1)*7)))</f>
        <v/>
      </c>
      <c r="AG32" s="106">
        <f>IF($A32="","",COUNTIFS('3. Отсуства'!$A$5:$A$200,$A32,'3. Отсуства'!$F$5:$F$200,"Одобрено",'3. Отсуства'!$C$5:$C$200,"&lt;="&amp;('1. Поставки'!$C$9+(32-1)*7+6),'3. Отсуства'!$D$5:$D$200,"&gt;="&amp;('1. Поставки'!$C$9+(32-1)*7)))</f>
        <v/>
      </c>
      <c r="AH32" s="106">
        <f>IF($A32="","",COUNTIFS('3. Отсуства'!$A$5:$A$200,$A32,'3. Отсуства'!$F$5:$F$200,"Одобрено",'3. Отсуства'!$C$5:$C$200,"&lt;="&amp;('1. Поставки'!$C$9+(33-1)*7+6),'3. Отсуства'!$D$5:$D$200,"&gt;="&amp;('1. Поставки'!$C$9+(33-1)*7)))</f>
        <v/>
      </c>
      <c r="AI32" s="106">
        <f>IF($A32="","",COUNTIFS('3. Отсуства'!$A$5:$A$200,$A32,'3. Отсуства'!$F$5:$F$200,"Одобрено",'3. Отсуства'!$C$5:$C$200,"&lt;="&amp;('1. Поставки'!$C$9+(34-1)*7+6),'3. Отсуства'!$D$5:$D$200,"&gt;="&amp;('1. Поставки'!$C$9+(34-1)*7)))</f>
        <v/>
      </c>
      <c r="AJ32" s="106">
        <f>IF($A32="","",COUNTIFS('3. Отсуства'!$A$5:$A$200,$A32,'3. Отсуства'!$F$5:$F$200,"Одобрено",'3. Отсуства'!$C$5:$C$200,"&lt;="&amp;('1. Поставки'!$C$9+(35-1)*7+6),'3. Отсуства'!$D$5:$D$200,"&gt;="&amp;('1. Поставки'!$C$9+(35-1)*7)))</f>
        <v/>
      </c>
      <c r="AK32" s="106">
        <f>IF($A32="","",COUNTIFS('3. Отсуства'!$A$5:$A$200,$A32,'3. Отсуства'!$F$5:$F$200,"Одобрено",'3. Отсуства'!$C$5:$C$200,"&lt;="&amp;('1. Поставки'!$C$9+(36-1)*7+6),'3. Отсуства'!$D$5:$D$200,"&gt;="&amp;('1. Поставки'!$C$9+(36-1)*7)))</f>
        <v/>
      </c>
      <c r="AL32" s="106">
        <f>IF($A32="","",COUNTIFS('3. Отсуства'!$A$5:$A$200,$A32,'3. Отсуства'!$F$5:$F$200,"Одобрено",'3. Отсуства'!$C$5:$C$200,"&lt;="&amp;('1. Поставки'!$C$9+(37-1)*7+6),'3. Отсуства'!$D$5:$D$200,"&gt;="&amp;('1. Поставки'!$C$9+(37-1)*7)))</f>
        <v/>
      </c>
      <c r="AM32" s="106">
        <f>IF($A32="","",COUNTIFS('3. Отсуства'!$A$5:$A$200,$A32,'3. Отсуства'!$F$5:$F$200,"Одобрено",'3. Отсуства'!$C$5:$C$200,"&lt;="&amp;('1. Поставки'!$C$9+(38-1)*7+6),'3. Отсуства'!$D$5:$D$200,"&gt;="&amp;('1. Поставки'!$C$9+(38-1)*7)))</f>
        <v/>
      </c>
      <c r="AN32" s="106">
        <f>IF($A32="","",COUNTIFS('3. Отсуства'!$A$5:$A$200,$A32,'3. Отсуства'!$F$5:$F$200,"Одобрено",'3. Отсуства'!$C$5:$C$200,"&lt;="&amp;('1. Поставки'!$C$9+(39-1)*7+6),'3. Отсуства'!$D$5:$D$200,"&gt;="&amp;('1. Поставки'!$C$9+(39-1)*7)))</f>
        <v/>
      </c>
      <c r="AO32" s="106">
        <f>IF($A32="","",COUNTIFS('3. Отсуства'!$A$5:$A$200,$A32,'3. Отсуства'!$F$5:$F$200,"Одобрено",'3. Отсуства'!$C$5:$C$200,"&lt;="&amp;('1. Поставки'!$C$9+(40-1)*7+6),'3. Отсуства'!$D$5:$D$200,"&gt;="&amp;('1. Поставки'!$C$9+(40-1)*7)))</f>
        <v/>
      </c>
      <c r="AP32" s="106">
        <f>IF($A32="","",COUNTIFS('3. Отсуства'!$A$5:$A$200,$A32,'3. Отсуства'!$F$5:$F$200,"Одобрено",'3. Отсуства'!$C$5:$C$200,"&lt;="&amp;('1. Поставки'!$C$9+(41-1)*7+6),'3. Отсуства'!$D$5:$D$200,"&gt;="&amp;('1. Поставки'!$C$9+(41-1)*7)))</f>
        <v/>
      </c>
      <c r="AQ32" s="106">
        <f>IF($A32="","",COUNTIFS('3. Отсуства'!$A$5:$A$200,$A32,'3. Отсуства'!$F$5:$F$200,"Одобрено",'3. Отсуства'!$C$5:$C$200,"&lt;="&amp;('1. Поставки'!$C$9+(42-1)*7+6),'3. Отсуства'!$D$5:$D$200,"&gt;="&amp;('1. Поставки'!$C$9+(42-1)*7)))</f>
        <v/>
      </c>
      <c r="AR32" s="106">
        <f>IF($A32="","",COUNTIFS('3. Отсуства'!$A$5:$A$200,$A32,'3. Отсуства'!$F$5:$F$200,"Одобрено",'3. Отсуства'!$C$5:$C$200,"&lt;="&amp;('1. Поставки'!$C$9+(43-1)*7+6),'3. Отсуства'!$D$5:$D$200,"&gt;="&amp;('1. Поставки'!$C$9+(43-1)*7)))</f>
        <v/>
      </c>
      <c r="AS32" s="106">
        <f>IF($A32="","",COUNTIFS('3. Отсуства'!$A$5:$A$200,$A32,'3. Отсуства'!$F$5:$F$200,"Одобрено",'3. Отсуства'!$C$5:$C$200,"&lt;="&amp;('1. Поставки'!$C$9+(44-1)*7+6),'3. Отсуства'!$D$5:$D$200,"&gt;="&amp;('1. Поставки'!$C$9+(44-1)*7)))</f>
        <v/>
      </c>
      <c r="AT32" s="106">
        <f>IF($A32="","",COUNTIFS('3. Отсуства'!$A$5:$A$200,$A32,'3. Отсуства'!$F$5:$F$200,"Одобрено",'3. Отсуства'!$C$5:$C$200,"&lt;="&amp;('1. Поставки'!$C$9+(45-1)*7+6),'3. Отсуства'!$D$5:$D$200,"&gt;="&amp;('1. Поставки'!$C$9+(45-1)*7)))</f>
        <v/>
      </c>
      <c r="AU32" s="106">
        <f>IF($A32="","",COUNTIFS('3. Отсуства'!$A$5:$A$200,$A32,'3. Отсуства'!$F$5:$F$200,"Одобрено",'3. Отсуства'!$C$5:$C$200,"&lt;="&amp;('1. Поставки'!$C$9+(46-1)*7+6),'3. Отсуства'!$D$5:$D$200,"&gt;="&amp;('1. Поставки'!$C$9+(46-1)*7)))</f>
        <v/>
      </c>
      <c r="AV32" s="106">
        <f>IF($A32="","",COUNTIFS('3. Отсуства'!$A$5:$A$200,$A32,'3. Отсуства'!$F$5:$F$200,"Одобрено",'3. Отсуства'!$C$5:$C$200,"&lt;="&amp;('1. Поставки'!$C$9+(47-1)*7+6),'3. Отсуства'!$D$5:$D$200,"&gt;="&amp;('1. Поставки'!$C$9+(47-1)*7)))</f>
        <v/>
      </c>
      <c r="AW32" s="106">
        <f>IF($A32="","",COUNTIFS('3. Отсуства'!$A$5:$A$200,$A32,'3. Отсуства'!$F$5:$F$200,"Одобрено",'3. Отсуства'!$C$5:$C$200,"&lt;="&amp;('1. Поставки'!$C$9+(48-1)*7+6),'3. Отсуства'!$D$5:$D$200,"&gt;="&amp;('1. Поставки'!$C$9+(48-1)*7)))</f>
        <v/>
      </c>
      <c r="AX32" s="106">
        <f>IF($A32="","",COUNTIFS('3. Отсуства'!$A$5:$A$200,$A32,'3. Отсуства'!$F$5:$F$200,"Одобрено",'3. Отсуства'!$C$5:$C$200,"&lt;="&amp;('1. Поставки'!$C$9+(49-1)*7+6),'3. Отсуства'!$D$5:$D$200,"&gt;="&amp;('1. Поставки'!$C$9+(49-1)*7)))</f>
        <v/>
      </c>
      <c r="AY32" s="106">
        <f>IF($A32="","",COUNTIFS('3. Отсуства'!$A$5:$A$200,$A32,'3. Отсуства'!$F$5:$F$200,"Одобрено",'3. Отсуства'!$C$5:$C$200,"&lt;="&amp;('1. Поставки'!$C$9+(50-1)*7+6),'3. Отсуства'!$D$5:$D$200,"&gt;="&amp;('1. Поставки'!$C$9+(50-1)*7)))</f>
        <v/>
      </c>
      <c r="AZ32" s="106">
        <f>IF($A32="","",COUNTIFS('3. Отсуства'!$A$5:$A$200,$A32,'3. Отсуства'!$F$5:$F$200,"Одобрено",'3. Отсуства'!$C$5:$C$200,"&lt;="&amp;('1. Поставки'!$C$9+(51-1)*7+6),'3. Отсуства'!$D$5:$D$200,"&gt;="&amp;('1. Поставки'!$C$9+(51-1)*7)))</f>
        <v/>
      </c>
      <c r="BA32" s="106">
        <f>IF($A32="","",COUNTIFS('3. Отсуства'!$A$5:$A$200,$A32,'3. Отсуства'!$F$5:$F$200,"Одобрено",'3. Отсуства'!$C$5:$C$200,"&lt;="&amp;('1. Поставки'!$C$9+(52-1)*7+6),'3. Отсуства'!$D$5:$D$200,"&gt;="&amp;('1. Поставки'!$C$9+(52-1)*7)))</f>
        <v/>
      </c>
    </row>
    <row r="33" ht="18" customHeight="1" s="55">
      <c r="A33" s="105">
        <f>IF('2. Вработени'!A33="","",'2. Вработени'!A33)</f>
        <v/>
      </c>
      <c r="B33" s="106">
        <f>IF($A33="","",COUNTIFS('3. Отсуства'!$A$5:$A$200,$A33,'3. Отсуства'!$F$5:$F$200,"Одобрено",'3. Отсуства'!$C$5:$C$200,"&lt;="&amp;('1. Поставки'!$C$9+(1-1)*7+6),'3. Отсуства'!$D$5:$D$200,"&gt;="&amp;('1. Поставки'!$C$9+(1-1)*7)))</f>
        <v/>
      </c>
      <c r="C33" s="106">
        <f>IF($A33="","",COUNTIFS('3. Отсуства'!$A$5:$A$200,$A33,'3. Отсуства'!$F$5:$F$200,"Одобрено",'3. Отсуства'!$C$5:$C$200,"&lt;="&amp;('1. Поставки'!$C$9+(2-1)*7+6),'3. Отсуства'!$D$5:$D$200,"&gt;="&amp;('1. Поставки'!$C$9+(2-1)*7)))</f>
        <v/>
      </c>
      <c r="D33" s="106">
        <f>IF($A33="","",COUNTIFS('3. Отсуства'!$A$5:$A$200,$A33,'3. Отсуства'!$F$5:$F$200,"Одобрено",'3. Отсуства'!$C$5:$C$200,"&lt;="&amp;('1. Поставки'!$C$9+(3-1)*7+6),'3. Отсуства'!$D$5:$D$200,"&gt;="&amp;('1. Поставки'!$C$9+(3-1)*7)))</f>
        <v/>
      </c>
      <c r="E33" s="106">
        <f>IF($A33="","",COUNTIFS('3. Отсуства'!$A$5:$A$200,$A33,'3. Отсуства'!$F$5:$F$200,"Одобрено",'3. Отсуства'!$C$5:$C$200,"&lt;="&amp;('1. Поставки'!$C$9+(4-1)*7+6),'3. Отсуства'!$D$5:$D$200,"&gt;="&amp;('1. Поставки'!$C$9+(4-1)*7)))</f>
        <v/>
      </c>
      <c r="F33" s="106">
        <f>IF($A33="","",COUNTIFS('3. Отсуства'!$A$5:$A$200,$A33,'3. Отсуства'!$F$5:$F$200,"Одобрено",'3. Отсуства'!$C$5:$C$200,"&lt;="&amp;('1. Поставки'!$C$9+(5-1)*7+6),'3. Отсуства'!$D$5:$D$200,"&gt;="&amp;('1. Поставки'!$C$9+(5-1)*7)))</f>
        <v/>
      </c>
      <c r="G33" s="106">
        <f>IF($A33="","",COUNTIFS('3. Отсуства'!$A$5:$A$200,$A33,'3. Отсуства'!$F$5:$F$200,"Одобрено",'3. Отсуства'!$C$5:$C$200,"&lt;="&amp;('1. Поставки'!$C$9+(6-1)*7+6),'3. Отсуства'!$D$5:$D$200,"&gt;="&amp;('1. Поставки'!$C$9+(6-1)*7)))</f>
        <v/>
      </c>
      <c r="H33" s="106">
        <f>IF($A33="","",COUNTIFS('3. Отсуства'!$A$5:$A$200,$A33,'3. Отсуства'!$F$5:$F$200,"Одобрено",'3. Отсуства'!$C$5:$C$200,"&lt;="&amp;('1. Поставки'!$C$9+(7-1)*7+6),'3. Отсуства'!$D$5:$D$200,"&gt;="&amp;('1. Поставки'!$C$9+(7-1)*7)))</f>
        <v/>
      </c>
      <c r="I33" s="106">
        <f>IF($A33="","",COUNTIFS('3. Отсуства'!$A$5:$A$200,$A33,'3. Отсуства'!$F$5:$F$200,"Одобрено",'3. Отсуства'!$C$5:$C$200,"&lt;="&amp;('1. Поставки'!$C$9+(8-1)*7+6),'3. Отсуства'!$D$5:$D$200,"&gt;="&amp;('1. Поставки'!$C$9+(8-1)*7)))</f>
        <v/>
      </c>
      <c r="J33" s="106">
        <f>IF($A33="","",COUNTIFS('3. Отсуства'!$A$5:$A$200,$A33,'3. Отсуства'!$F$5:$F$200,"Одобрено",'3. Отсуства'!$C$5:$C$200,"&lt;="&amp;('1. Поставки'!$C$9+(9-1)*7+6),'3. Отсуства'!$D$5:$D$200,"&gt;="&amp;('1. Поставки'!$C$9+(9-1)*7)))</f>
        <v/>
      </c>
      <c r="K33" s="106">
        <f>IF($A33="","",COUNTIFS('3. Отсуства'!$A$5:$A$200,$A33,'3. Отсуства'!$F$5:$F$200,"Одобрено",'3. Отсуства'!$C$5:$C$200,"&lt;="&amp;('1. Поставки'!$C$9+(10-1)*7+6),'3. Отсуства'!$D$5:$D$200,"&gt;="&amp;('1. Поставки'!$C$9+(10-1)*7)))</f>
        <v/>
      </c>
      <c r="L33" s="106">
        <f>IF($A33="","",COUNTIFS('3. Отсуства'!$A$5:$A$200,$A33,'3. Отсуства'!$F$5:$F$200,"Одобрено",'3. Отсуства'!$C$5:$C$200,"&lt;="&amp;('1. Поставки'!$C$9+(11-1)*7+6),'3. Отсуства'!$D$5:$D$200,"&gt;="&amp;('1. Поставки'!$C$9+(11-1)*7)))</f>
        <v/>
      </c>
      <c r="M33" s="106">
        <f>IF($A33="","",COUNTIFS('3. Отсуства'!$A$5:$A$200,$A33,'3. Отсуства'!$F$5:$F$200,"Одобрено",'3. Отсуства'!$C$5:$C$200,"&lt;="&amp;('1. Поставки'!$C$9+(12-1)*7+6),'3. Отсуства'!$D$5:$D$200,"&gt;="&amp;('1. Поставки'!$C$9+(12-1)*7)))</f>
        <v/>
      </c>
      <c r="N33" s="106">
        <f>IF($A33="","",COUNTIFS('3. Отсуства'!$A$5:$A$200,$A33,'3. Отсуства'!$F$5:$F$200,"Одобрено",'3. Отсуства'!$C$5:$C$200,"&lt;="&amp;('1. Поставки'!$C$9+(13-1)*7+6),'3. Отсуства'!$D$5:$D$200,"&gt;="&amp;('1. Поставки'!$C$9+(13-1)*7)))</f>
        <v/>
      </c>
      <c r="O33" s="106">
        <f>IF($A33="","",COUNTIFS('3. Отсуства'!$A$5:$A$200,$A33,'3. Отсуства'!$F$5:$F$200,"Одобрено",'3. Отсуства'!$C$5:$C$200,"&lt;="&amp;('1. Поставки'!$C$9+(14-1)*7+6),'3. Отсуства'!$D$5:$D$200,"&gt;="&amp;('1. Поставки'!$C$9+(14-1)*7)))</f>
        <v/>
      </c>
      <c r="P33" s="106">
        <f>IF($A33="","",COUNTIFS('3. Отсуства'!$A$5:$A$200,$A33,'3. Отсуства'!$F$5:$F$200,"Одобрено",'3. Отсуства'!$C$5:$C$200,"&lt;="&amp;('1. Поставки'!$C$9+(15-1)*7+6),'3. Отсуства'!$D$5:$D$200,"&gt;="&amp;('1. Поставки'!$C$9+(15-1)*7)))</f>
        <v/>
      </c>
      <c r="Q33" s="106">
        <f>IF($A33="","",COUNTIFS('3. Отсуства'!$A$5:$A$200,$A33,'3. Отсуства'!$F$5:$F$200,"Одобрено",'3. Отсуства'!$C$5:$C$200,"&lt;="&amp;('1. Поставки'!$C$9+(16-1)*7+6),'3. Отсуства'!$D$5:$D$200,"&gt;="&amp;('1. Поставки'!$C$9+(16-1)*7)))</f>
        <v/>
      </c>
      <c r="R33" s="106">
        <f>IF($A33="","",COUNTIFS('3. Отсуства'!$A$5:$A$200,$A33,'3. Отсуства'!$F$5:$F$200,"Одобрено",'3. Отсуства'!$C$5:$C$200,"&lt;="&amp;('1. Поставки'!$C$9+(17-1)*7+6),'3. Отсуства'!$D$5:$D$200,"&gt;="&amp;('1. Поставки'!$C$9+(17-1)*7)))</f>
        <v/>
      </c>
      <c r="S33" s="106">
        <f>IF($A33="","",COUNTIFS('3. Отсуства'!$A$5:$A$200,$A33,'3. Отсуства'!$F$5:$F$200,"Одобрено",'3. Отсуства'!$C$5:$C$200,"&lt;="&amp;('1. Поставки'!$C$9+(18-1)*7+6),'3. Отсуства'!$D$5:$D$200,"&gt;="&amp;('1. Поставки'!$C$9+(18-1)*7)))</f>
        <v/>
      </c>
      <c r="T33" s="106">
        <f>IF($A33="","",COUNTIFS('3. Отсуства'!$A$5:$A$200,$A33,'3. Отсуства'!$F$5:$F$200,"Одобрено",'3. Отсуства'!$C$5:$C$200,"&lt;="&amp;('1. Поставки'!$C$9+(19-1)*7+6),'3. Отсуства'!$D$5:$D$200,"&gt;="&amp;('1. Поставки'!$C$9+(19-1)*7)))</f>
        <v/>
      </c>
      <c r="U33" s="106">
        <f>IF($A33="","",COUNTIFS('3. Отсуства'!$A$5:$A$200,$A33,'3. Отсуства'!$F$5:$F$200,"Одобрено",'3. Отсуства'!$C$5:$C$200,"&lt;="&amp;('1. Поставки'!$C$9+(20-1)*7+6),'3. Отсуства'!$D$5:$D$200,"&gt;="&amp;('1. Поставки'!$C$9+(20-1)*7)))</f>
        <v/>
      </c>
      <c r="V33" s="106">
        <f>IF($A33="","",COUNTIFS('3. Отсуства'!$A$5:$A$200,$A33,'3. Отсуства'!$F$5:$F$200,"Одобрено",'3. Отсуства'!$C$5:$C$200,"&lt;="&amp;('1. Поставки'!$C$9+(21-1)*7+6),'3. Отсуства'!$D$5:$D$200,"&gt;="&amp;('1. Поставки'!$C$9+(21-1)*7)))</f>
        <v/>
      </c>
      <c r="W33" s="106">
        <f>IF($A33="","",COUNTIFS('3. Отсуства'!$A$5:$A$200,$A33,'3. Отсуства'!$F$5:$F$200,"Одобрено",'3. Отсуства'!$C$5:$C$200,"&lt;="&amp;('1. Поставки'!$C$9+(22-1)*7+6),'3. Отсуства'!$D$5:$D$200,"&gt;="&amp;('1. Поставки'!$C$9+(22-1)*7)))</f>
        <v/>
      </c>
      <c r="X33" s="106">
        <f>IF($A33="","",COUNTIFS('3. Отсуства'!$A$5:$A$200,$A33,'3. Отсуства'!$F$5:$F$200,"Одобрено",'3. Отсуства'!$C$5:$C$200,"&lt;="&amp;('1. Поставки'!$C$9+(23-1)*7+6),'3. Отсуства'!$D$5:$D$200,"&gt;="&amp;('1. Поставки'!$C$9+(23-1)*7)))</f>
        <v/>
      </c>
      <c r="Y33" s="106">
        <f>IF($A33="","",COUNTIFS('3. Отсуства'!$A$5:$A$200,$A33,'3. Отсуства'!$F$5:$F$200,"Одобрено",'3. Отсуства'!$C$5:$C$200,"&lt;="&amp;('1. Поставки'!$C$9+(24-1)*7+6),'3. Отсуства'!$D$5:$D$200,"&gt;="&amp;('1. Поставки'!$C$9+(24-1)*7)))</f>
        <v/>
      </c>
      <c r="Z33" s="106">
        <f>IF($A33="","",COUNTIFS('3. Отсуства'!$A$5:$A$200,$A33,'3. Отсуства'!$F$5:$F$200,"Одобрено",'3. Отсуства'!$C$5:$C$200,"&lt;="&amp;('1. Поставки'!$C$9+(25-1)*7+6),'3. Отсуства'!$D$5:$D$200,"&gt;="&amp;('1. Поставки'!$C$9+(25-1)*7)))</f>
        <v/>
      </c>
      <c r="AA33" s="106">
        <f>IF($A33="","",COUNTIFS('3. Отсуства'!$A$5:$A$200,$A33,'3. Отсуства'!$F$5:$F$200,"Одобрено",'3. Отсуства'!$C$5:$C$200,"&lt;="&amp;('1. Поставки'!$C$9+(26-1)*7+6),'3. Отсуства'!$D$5:$D$200,"&gt;="&amp;('1. Поставки'!$C$9+(26-1)*7)))</f>
        <v/>
      </c>
      <c r="AB33" s="106">
        <f>IF($A33="","",COUNTIFS('3. Отсуства'!$A$5:$A$200,$A33,'3. Отсуства'!$F$5:$F$200,"Одобрено",'3. Отсуства'!$C$5:$C$200,"&lt;="&amp;('1. Поставки'!$C$9+(27-1)*7+6),'3. Отсуства'!$D$5:$D$200,"&gt;="&amp;('1. Поставки'!$C$9+(27-1)*7)))</f>
        <v/>
      </c>
      <c r="AC33" s="106">
        <f>IF($A33="","",COUNTIFS('3. Отсуства'!$A$5:$A$200,$A33,'3. Отсуства'!$F$5:$F$200,"Одобрено",'3. Отсуства'!$C$5:$C$200,"&lt;="&amp;('1. Поставки'!$C$9+(28-1)*7+6),'3. Отсуства'!$D$5:$D$200,"&gt;="&amp;('1. Поставки'!$C$9+(28-1)*7)))</f>
        <v/>
      </c>
      <c r="AD33" s="106">
        <f>IF($A33="","",COUNTIFS('3. Отсуства'!$A$5:$A$200,$A33,'3. Отсуства'!$F$5:$F$200,"Одобрено",'3. Отсуства'!$C$5:$C$200,"&lt;="&amp;('1. Поставки'!$C$9+(29-1)*7+6),'3. Отсуства'!$D$5:$D$200,"&gt;="&amp;('1. Поставки'!$C$9+(29-1)*7)))</f>
        <v/>
      </c>
      <c r="AE33" s="106">
        <f>IF($A33="","",COUNTIFS('3. Отсуства'!$A$5:$A$200,$A33,'3. Отсуства'!$F$5:$F$200,"Одобрено",'3. Отсуства'!$C$5:$C$200,"&lt;="&amp;('1. Поставки'!$C$9+(30-1)*7+6),'3. Отсуства'!$D$5:$D$200,"&gt;="&amp;('1. Поставки'!$C$9+(30-1)*7)))</f>
        <v/>
      </c>
      <c r="AF33" s="106">
        <f>IF($A33="","",COUNTIFS('3. Отсуства'!$A$5:$A$200,$A33,'3. Отсуства'!$F$5:$F$200,"Одобрено",'3. Отсуства'!$C$5:$C$200,"&lt;="&amp;('1. Поставки'!$C$9+(31-1)*7+6),'3. Отсуства'!$D$5:$D$200,"&gt;="&amp;('1. Поставки'!$C$9+(31-1)*7)))</f>
        <v/>
      </c>
      <c r="AG33" s="106">
        <f>IF($A33="","",COUNTIFS('3. Отсуства'!$A$5:$A$200,$A33,'3. Отсуства'!$F$5:$F$200,"Одобрено",'3. Отсуства'!$C$5:$C$200,"&lt;="&amp;('1. Поставки'!$C$9+(32-1)*7+6),'3. Отсуства'!$D$5:$D$200,"&gt;="&amp;('1. Поставки'!$C$9+(32-1)*7)))</f>
        <v/>
      </c>
      <c r="AH33" s="106">
        <f>IF($A33="","",COUNTIFS('3. Отсуства'!$A$5:$A$200,$A33,'3. Отсуства'!$F$5:$F$200,"Одобрено",'3. Отсуства'!$C$5:$C$200,"&lt;="&amp;('1. Поставки'!$C$9+(33-1)*7+6),'3. Отсуства'!$D$5:$D$200,"&gt;="&amp;('1. Поставки'!$C$9+(33-1)*7)))</f>
        <v/>
      </c>
      <c r="AI33" s="106">
        <f>IF($A33="","",COUNTIFS('3. Отсуства'!$A$5:$A$200,$A33,'3. Отсуства'!$F$5:$F$200,"Одобрено",'3. Отсуства'!$C$5:$C$200,"&lt;="&amp;('1. Поставки'!$C$9+(34-1)*7+6),'3. Отсуства'!$D$5:$D$200,"&gt;="&amp;('1. Поставки'!$C$9+(34-1)*7)))</f>
        <v/>
      </c>
      <c r="AJ33" s="106">
        <f>IF($A33="","",COUNTIFS('3. Отсуства'!$A$5:$A$200,$A33,'3. Отсуства'!$F$5:$F$200,"Одобрено",'3. Отсуства'!$C$5:$C$200,"&lt;="&amp;('1. Поставки'!$C$9+(35-1)*7+6),'3. Отсуства'!$D$5:$D$200,"&gt;="&amp;('1. Поставки'!$C$9+(35-1)*7)))</f>
        <v/>
      </c>
      <c r="AK33" s="106">
        <f>IF($A33="","",COUNTIFS('3. Отсуства'!$A$5:$A$200,$A33,'3. Отсуства'!$F$5:$F$200,"Одобрено",'3. Отсуства'!$C$5:$C$200,"&lt;="&amp;('1. Поставки'!$C$9+(36-1)*7+6),'3. Отсуства'!$D$5:$D$200,"&gt;="&amp;('1. Поставки'!$C$9+(36-1)*7)))</f>
        <v/>
      </c>
      <c r="AL33" s="106">
        <f>IF($A33="","",COUNTIFS('3. Отсуства'!$A$5:$A$200,$A33,'3. Отсуства'!$F$5:$F$200,"Одобрено",'3. Отсуства'!$C$5:$C$200,"&lt;="&amp;('1. Поставки'!$C$9+(37-1)*7+6),'3. Отсуства'!$D$5:$D$200,"&gt;="&amp;('1. Поставки'!$C$9+(37-1)*7)))</f>
        <v/>
      </c>
      <c r="AM33" s="106">
        <f>IF($A33="","",COUNTIFS('3. Отсуства'!$A$5:$A$200,$A33,'3. Отсуства'!$F$5:$F$200,"Одобрено",'3. Отсуства'!$C$5:$C$200,"&lt;="&amp;('1. Поставки'!$C$9+(38-1)*7+6),'3. Отсуства'!$D$5:$D$200,"&gt;="&amp;('1. Поставки'!$C$9+(38-1)*7)))</f>
        <v/>
      </c>
      <c r="AN33" s="106">
        <f>IF($A33="","",COUNTIFS('3. Отсуства'!$A$5:$A$200,$A33,'3. Отсуства'!$F$5:$F$200,"Одобрено",'3. Отсуства'!$C$5:$C$200,"&lt;="&amp;('1. Поставки'!$C$9+(39-1)*7+6),'3. Отсуства'!$D$5:$D$200,"&gt;="&amp;('1. Поставки'!$C$9+(39-1)*7)))</f>
        <v/>
      </c>
      <c r="AO33" s="106">
        <f>IF($A33="","",COUNTIFS('3. Отсуства'!$A$5:$A$200,$A33,'3. Отсуства'!$F$5:$F$200,"Одобрено",'3. Отсуства'!$C$5:$C$200,"&lt;="&amp;('1. Поставки'!$C$9+(40-1)*7+6),'3. Отсуства'!$D$5:$D$200,"&gt;="&amp;('1. Поставки'!$C$9+(40-1)*7)))</f>
        <v/>
      </c>
      <c r="AP33" s="106">
        <f>IF($A33="","",COUNTIFS('3. Отсуства'!$A$5:$A$200,$A33,'3. Отсуства'!$F$5:$F$200,"Одобрено",'3. Отсуства'!$C$5:$C$200,"&lt;="&amp;('1. Поставки'!$C$9+(41-1)*7+6),'3. Отсуства'!$D$5:$D$200,"&gt;="&amp;('1. Поставки'!$C$9+(41-1)*7)))</f>
        <v/>
      </c>
      <c r="AQ33" s="106">
        <f>IF($A33="","",COUNTIFS('3. Отсуства'!$A$5:$A$200,$A33,'3. Отсуства'!$F$5:$F$200,"Одобрено",'3. Отсуства'!$C$5:$C$200,"&lt;="&amp;('1. Поставки'!$C$9+(42-1)*7+6),'3. Отсуства'!$D$5:$D$200,"&gt;="&amp;('1. Поставки'!$C$9+(42-1)*7)))</f>
        <v/>
      </c>
      <c r="AR33" s="106">
        <f>IF($A33="","",COUNTIFS('3. Отсуства'!$A$5:$A$200,$A33,'3. Отсуства'!$F$5:$F$200,"Одобрено",'3. Отсуства'!$C$5:$C$200,"&lt;="&amp;('1. Поставки'!$C$9+(43-1)*7+6),'3. Отсуства'!$D$5:$D$200,"&gt;="&amp;('1. Поставки'!$C$9+(43-1)*7)))</f>
        <v/>
      </c>
      <c r="AS33" s="106">
        <f>IF($A33="","",COUNTIFS('3. Отсуства'!$A$5:$A$200,$A33,'3. Отсуства'!$F$5:$F$200,"Одобрено",'3. Отсуства'!$C$5:$C$200,"&lt;="&amp;('1. Поставки'!$C$9+(44-1)*7+6),'3. Отсуства'!$D$5:$D$200,"&gt;="&amp;('1. Поставки'!$C$9+(44-1)*7)))</f>
        <v/>
      </c>
      <c r="AT33" s="106">
        <f>IF($A33="","",COUNTIFS('3. Отсуства'!$A$5:$A$200,$A33,'3. Отсуства'!$F$5:$F$200,"Одобрено",'3. Отсуства'!$C$5:$C$200,"&lt;="&amp;('1. Поставки'!$C$9+(45-1)*7+6),'3. Отсуства'!$D$5:$D$200,"&gt;="&amp;('1. Поставки'!$C$9+(45-1)*7)))</f>
        <v/>
      </c>
      <c r="AU33" s="106">
        <f>IF($A33="","",COUNTIFS('3. Отсуства'!$A$5:$A$200,$A33,'3. Отсуства'!$F$5:$F$200,"Одобрено",'3. Отсуства'!$C$5:$C$200,"&lt;="&amp;('1. Поставки'!$C$9+(46-1)*7+6),'3. Отсуства'!$D$5:$D$200,"&gt;="&amp;('1. Поставки'!$C$9+(46-1)*7)))</f>
        <v/>
      </c>
      <c r="AV33" s="106">
        <f>IF($A33="","",COUNTIFS('3. Отсуства'!$A$5:$A$200,$A33,'3. Отсуства'!$F$5:$F$200,"Одобрено",'3. Отсуства'!$C$5:$C$200,"&lt;="&amp;('1. Поставки'!$C$9+(47-1)*7+6),'3. Отсуства'!$D$5:$D$200,"&gt;="&amp;('1. Поставки'!$C$9+(47-1)*7)))</f>
        <v/>
      </c>
      <c r="AW33" s="106">
        <f>IF($A33="","",COUNTIFS('3. Отсуства'!$A$5:$A$200,$A33,'3. Отсуства'!$F$5:$F$200,"Одобрено",'3. Отсуства'!$C$5:$C$200,"&lt;="&amp;('1. Поставки'!$C$9+(48-1)*7+6),'3. Отсуства'!$D$5:$D$200,"&gt;="&amp;('1. Поставки'!$C$9+(48-1)*7)))</f>
        <v/>
      </c>
      <c r="AX33" s="106">
        <f>IF($A33="","",COUNTIFS('3. Отсуства'!$A$5:$A$200,$A33,'3. Отсуства'!$F$5:$F$200,"Одобрено",'3. Отсуства'!$C$5:$C$200,"&lt;="&amp;('1. Поставки'!$C$9+(49-1)*7+6),'3. Отсуства'!$D$5:$D$200,"&gt;="&amp;('1. Поставки'!$C$9+(49-1)*7)))</f>
        <v/>
      </c>
      <c r="AY33" s="106">
        <f>IF($A33="","",COUNTIFS('3. Отсуства'!$A$5:$A$200,$A33,'3. Отсуства'!$F$5:$F$200,"Одобрено",'3. Отсуства'!$C$5:$C$200,"&lt;="&amp;('1. Поставки'!$C$9+(50-1)*7+6),'3. Отсуства'!$D$5:$D$200,"&gt;="&amp;('1. Поставки'!$C$9+(50-1)*7)))</f>
        <v/>
      </c>
      <c r="AZ33" s="106">
        <f>IF($A33="","",COUNTIFS('3. Отсуства'!$A$5:$A$200,$A33,'3. Отсуства'!$F$5:$F$200,"Одобрено",'3. Отсуства'!$C$5:$C$200,"&lt;="&amp;('1. Поставки'!$C$9+(51-1)*7+6),'3. Отсуства'!$D$5:$D$200,"&gt;="&amp;('1. Поставки'!$C$9+(51-1)*7)))</f>
        <v/>
      </c>
      <c r="BA33" s="106">
        <f>IF($A33="","",COUNTIFS('3. Отсуства'!$A$5:$A$200,$A33,'3. Отсуства'!$F$5:$F$200,"Одобрено",'3. Отсуства'!$C$5:$C$200,"&lt;="&amp;('1. Поставки'!$C$9+(52-1)*7+6),'3. Отсуства'!$D$5:$D$200,"&gt;="&amp;('1. Поставки'!$C$9+(52-1)*7)))</f>
        <v/>
      </c>
    </row>
    <row r="34" ht="18" customHeight="1" s="55">
      <c r="A34" s="105">
        <f>IF('2. Вработени'!A34="","",'2. Вработени'!A34)</f>
        <v/>
      </c>
      <c r="B34" s="106">
        <f>IF($A34="","",COUNTIFS('3. Отсуства'!$A$5:$A$200,$A34,'3. Отсуства'!$F$5:$F$200,"Одобрено",'3. Отсуства'!$C$5:$C$200,"&lt;="&amp;('1. Поставки'!$C$9+(1-1)*7+6),'3. Отсуства'!$D$5:$D$200,"&gt;="&amp;('1. Поставки'!$C$9+(1-1)*7)))</f>
        <v/>
      </c>
      <c r="C34" s="106">
        <f>IF($A34="","",COUNTIFS('3. Отсуства'!$A$5:$A$200,$A34,'3. Отсуства'!$F$5:$F$200,"Одобрено",'3. Отсуства'!$C$5:$C$200,"&lt;="&amp;('1. Поставки'!$C$9+(2-1)*7+6),'3. Отсуства'!$D$5:$D$200,"&gt;="&amp;('1. Поставки'!$C$9+(2-1)*7)))</f>
        <v/>
      </c>
      <c r="D34" s="106">
        <f>IF($A34="","",COUNTIFS('3. Отсуства'!$A$5:$A$200,$A34,'3. Отсуства'!$F$5:$F$200,"Одобрено",'3. Отсуства'!$C$5:$C$200,"&lt;="&amp;('1. Поставки'!$C$9+(3-1)*7+6),'3. Отсуства'!$D$5:$D$200,"&gt;="&amp;('1. Поставки'!$C$9+(3-1)*7)))</f>
        <v/>
      </c>
      <c r="E34" s="106">
        <f>IF($A34="","",COUNTIFS('3. Отсуства'!$A$5:$A$200,$A34,'3. Отсуства'!$F$5:$F$200,"Одобрено",'3. Отсуства'!$C$5:$C$200,"&lt;="&amp;('1. Поставки'!$C$9+(4-1)*7+6),'3. Отсуства'!$D$5:$D$200,"&gt;="&amp;('1. Поставки'!$C$9+(4-1)*7)))</f>
        <v/>
      </c>
      <c r="F34" s="106">
        <f>IF($A34="","",COUNTIFS('3. Отсуства'!$A$5:$A$200,$A34,'3. Отсуства'!$F$5:$F$200,"Одобрено",'3. Отсуства'!$C$5:$C$200,"&lt;="&amp;('1. Поставки'!$C$9+(5-1)*7+6),'3. Отсуства'!$D$5:$D$200,"&gt;="&amp;('1. Поставки'!$C$9+(5-1)*7)))</f>
        <v/>
      </c>
      <c r="G34" s="106">
        <f>IF($A34="","",COUNTIFS('3. Отсуства'!$A$5:$A$200,$A34,'3. Отсуства'!$F$5:$F$200,"Одобрено",'3. Отсуства'!$C$5:$C$200,"&lt;="&amp;('1. Поставки'!$C$9+(6-1)*7+6),'3. Отсуства'!$D$5:$D$200,"&gt;="&amp;('1. Поставки'!$C$9+(6-1)*7)))</f>
        <v/>
      </c>
      <c r="H34" s="106">
        <f>IF($A34="","",COUNTIFS('3. Отсуства'!$A$5:$A$200,$A34,'3. Отсуства'!$F$5:$F$200,"Одобрено",'3. Отсуства'!$C$5:$C$200,"&lt;="&amp;('1. Поставки'!$C$9+(7-1)*7+6),'3. Отсуства'!$D$5:$D$200,"&gt;="&amp;('1. Поставки'!$C$9+(7-1)*7)))</f>
        <v/>
      </c>
      <c r="I34" s="106">
        <f>IF($A34="","",COUNTIFS('3. Отсуства'!$A$5:$A$200,$A34,'3. Отсуства'!$F$5:$F$200,"Одобрено",'3. Отсуства'!$C$5:$C$200,"&lt;="&amp;('1. Поставки'!$C$9+(8-1)*7+6),'3. Отсуства'!$D$5:$D$200,"&gt;="&amp;('1. Поставки'!$C$9+(8-1)*7)))</f>
        <v/>
      </c>
      <c r="J34" s="106">
        <f>IF($A34="","",COUNTIFS('3. Отсуства'!$A$5:$A$200,$A34,'3. Отсуства'!$F$5:$F$200,"Одобрено",'3. Отсуства'!$C$5:$C$200,"&lt;="&amp;('1. Поставки'!$C$9+(9-1)*7+6),'3. Отсуства'!$D$5:$D$200,"&gt;="&amp;('1. Поставки'!$C$9+(9-1)*7)))</f>
        <v/>
      </c>
      <c r="K34" s="106">
        <f>IF($A34="","",COUNTIFS('3. Отсуства'!$A$5:$A$200,$A34,'3. Отсуства'!$F$5:$F$200,"Одобрено",'3. Отсуства'!$C$5:$C$200,"&lt;="&amp;('1. Поставки'!$C$9+(10-1)*7+6),'3. Отсуства'!$D$5:$D$200,"&gt;="&amp;('1. Поставки'!$C$9+(10-1)*7)))</f>
        <v/>
      </c>
      <c r="L34" s="106">
        <f>IF($A34="","",COUNTIFS('3. Отсуства'!$A$5:$A$200,$A34,'3. Отсуства'!$F$5:$F$200,"Одобрено",'3. Отсуства'!$C$5:$C$200,"&lt;="&amp;('1. Поставки'!$C$9+(11-1)*7+6),'3. Отсуства'!$D$5:$D$200,"&gt;="&amp;('1. Поставки'!$C$9+(11-1)*7)))</f>
        <v/>
      </c>
      <c r="M34" s="106">
        <f>IF($A34="","",COUNTIFS('3. Отсуства'!$A$5:$A$200,$A34,'3. Отсуства'!$F$5:$F$200,"Одобрено",'3. Отсуства'!$C$5:$C$200,"&lt;="&amp;('1. Поставки'!$C$9+(12-1)*7+6),'3. Отсуства'!$D$5:$D$200,"&gt;="&amp;('1. Поставки'!$C$9+(12-1)*7)))</f>
        <v/>
      </c>
      <c r="N34" s="106">
        <f>IF($A34="","",COUNTIFS('3. Отсуства'!$A$5:$A$200,$A34,'3. Отсуства'!$F$5:$F$200,"Одобрено",'3. Отсуства'!$C$5:$C$200,"&lt;="&amp;('1. Поставки'!$C$9+(13-1)*7+6),'3. Отсуства'!$D$5:$D$200,"&gt;="&amp;('1. Поставки'!$C$9+(13-1)*7)))</f>
        <v/>
      </c>
      <c r="O34" s="106">
        <f>IF($A34="","",COUNTIFS('3. Отсуства'!$A$5:$A$200,$A34,'3. Отсуства'!$F$5:$F$200,"Одобрено",'3. Отсуства'!$C$5:$C$200,"&lt;="&amp;('1. Поставки'!$C$9+(14-1)*7+6),'3. Отсуства'!$D$5:$D$200,"&gt;="&amp;('1. Поставки'!$C$9+(14-1)*7)))</f>
        <v/>
      </c>
      <c r="P34" s="106">
        <f>IF($A34="","",COUNTIFS('3. Отсуства'!$A$5:$A$200,$A34,'3. Отсуства'!$F$5:$F$200,"Одобрено",'3. Отсуства'!$C$5:$C$200,"&lt;="&amp;('1. Поставки'!$C$9+(15-1)*7+6),'3. Отсуства'!$D$5:$D$200,"&gt;="&amp;('1. Поставки'!$C$9+(15-1)*7)))</f>
        <v/>
      </c>
      <c r="Q34" s="106">
        <f>IF($A34="","",COUNTIFS('3. Отсуства'!$A$5:$A$200,$A34,'3. Отсуства'!$F$5:$F$200,"Одобрено",'3. Отсуства'!$C$5:$C$200,"&lt;="&amp;('1. Поставки'!$C$9+(16-1)*7+6),'3. Отсуства'!$D$5:$D$200,"&gt;="&amp;('1. Поставки'!$C$9+(16-1)*7)))</f>
        <v/>
      </c>
      <c r="R34" s="106">
        <f>IF($A34="","",COUNTIFS('3. Отсуства'!$A$5:$A$200,$A34,'3. Отсуства'!$F$5:$F$200,"Одобрено",'3. Отсуства'!$C$5:$C$200,"&lt;="&amp;('1. Поставки'!$C$9+(17-1)*7+6),'3. Отсуства'!$D$5:$D$200,"&gt;="&amp;('1. Поставки'!$C$9+(17-1)*7)))</f>
        <v/>
      </c>
      <c r="S34" s="106">
        <f>IF($A34="","",COUNTIFS('3. Отсуства'!$A$5:$A$200,$A34,'3. Отсуства'!$F$5:$F$200,"Одобрено",'3. Отсуства'!$C$5:$C$200,"&lt;="&amp;('1. Поставки'!$C$9+(18-1)*7+6),'3. Отсуства'!$D$5:$D$200,"&gt;="&amp;('1. Поставки'!$C$9+(18-1)*7)))</f>
        <v/>
      </c>
      <c r="T34" s="106">
        <f>IF($A34="","",COUNTIFS('3. Отсуства'!$A$5:$A$200,$A34,'3. Отсуства'!$F$5:$F$200,"Одобрено",'3. Отсуства'!$C$5:$C$200,"&lt;="&amp;('1. Поставки'!$C$9+(19-1)*7+6),'3. Отсуства'!$D$5:$D$200,"&gt;="&amp;('1. Поставки'!$C$9+(19-1)*7)))</f>
        <v/>
      </c>
      <c r="U34" s="106">
        <f>IF($A34="","",COUNTIFS('3. Отсуства'!$A$5:$A$200,$A34,'3. Отсуства'!$F$5:$F$200,"Одобрено",'3. Отсуства'!$C$5:$C$200,"&lt;="&amp;('1. Поставки'!$C$9+(20-1)*7+6),'3. Отсуства'!$D$5:$D$200,"&gt;="&amp;('1. Поставки'!$C$9+(20-1)*7)))</f>
        <v/>
      </c>
      <c r="V34" s="106">
        <f>IF($A34="","",COUNTIFS('3. Отсуства'!$A$5:$A$200,$A34,'3. Отсуства'!$F$5:$F$200,"Одобрено",'3. Отсуства'!$C$5:$C$200,"&lt;="&amp;('1. Поставки'!$C$9+(21-1)*7+6),'3. Отсуства'!$D$5:$D$200,"&gt;="&amp;('1. Поставки'!$C$9+(21-1)*7)))</f>
        <v/>
      </c>
      <c r="W34" s="106">
        <f>IF($A34="","",COUNTIFS('3. Отсуства'!$A$5:$A$200,$A34,'3. Отсуства'!$F$5:$F$200,"Одобрено",'3. Отсуства'!$C$5:$C$200,"&lt;="&amp;('1. Поставки'!$C$9+(22-1)*7+6),'3. Отсуства'!$D$5:$D$200,"&gt;="&amp;('1. Поставки'!$C$9+(22-1)*7)))</f>
        <v/>
      </c>
      <c r="X34" s="106">
        <f>IF($A34="","",COUNTIFS('3. Отсуства'!$A$5:$A$200,$A34,'3. Отсуства'!$F$5:$F$200,"Одобрено",'3. Отсуства'!$C$5:$C$200,"&lt;="&amp;('1. Поставки'!$C$9+(23-1)*7+6),'3. Отсуства'!$D$5:$D$200,"&gt;="&amp;('1. Поставки'!$C$9+(23-1)*7)))</f>
        <v/>
      </c>
      <c r="Y34" s="106">
        <f>IF($A34="","",COUNTIFS('3. Отсуства'!$A$5:$A$200,$A34,'3. Отсуства'!$F$5:$F$200,"Одобрено",'3. Отсуства'!$C$5:$C$200,"&lt;="&amp;('1. Поставки'!$C$9+(24-1)*7+6),'3. Отсуства'!$D$5:$D$200,"&gt;="&amp;('1. Поставки'!$C$9+(24-1)*7)))</f>
        <v/>
      </c>
      <c r="Z34" s="106">
        <f>IF($A34="","",COUNTIFS('3. Отсуства'!$A$5:$A$200,$A34,'3. Отсуства'!$F$5:$F$200,"Одобрено",'3. Отсуства'!$C$5:$C$200,"&lt;="&amp;('1. Поставки'!$C$9+(25-1)*7+6),'3. Отсуства'!$D$5:$D$200,"&gt;="&amp;('1. Поставки'!$C$9+(25-1)*7)))</f>
        <v/>
      </c>
      <c r="AA34" s="106">
        <f>IF($A34="","",COUNTIFS('3. Отсуства'!$A$5:$A$200,$A34,'3. Отсуства'!$F$5:$F$200,"Одобрено",'3. Отсуства'!$C$5:$C$200,"&lt;="&amp;('1. Поставки'!$C$9+(26-1)*7+6),'3. Отсуства'!$D$5:$D$200,"&gt;="&amp;('1. Поставки'!$C$9+(26-1)*7)))</f>
        <v/>
      </c>
      <c r="AB34" s="106">
        <f>IF($A34="","",COUNTIFS('3. Отсуства'!$A$5:$A$200,$A34,'3. Отсуства'!$F$5:$F$200,"Одобрено",'3. Отсуства'!$C$5:$C$200,"&lt;="&amp;('1. Поставки'!$C$9+(27-1)*7+6),'3. Отсуства'!$D$5:$D$200,"&gt;="&amp;('1. Поставки'!$C$9+(27-1)*7)))</f>
        <v/>
      </c>
      <c r="AC34" s="106">
        <f>IF($A34="","",COUNTIFS('3. Отсуства'!$A$5:$A$200,$A34,'3. Отсуства'!$F$5:$F$200,"Одобрено",'3. Отсуства'!$C$5:$C$200,"&lt;="&amp;('1. Поставки'!$C$9+(28-1)*7+6),'3. Отсуства'!$D$5:$D$200,"&gt;="&amp;('1. Поставки'!$C$9+(28-1)*7)))</f>
        <v/>
      </c>
      <c r="AD34" s="106">
        <f>IF($A34="","",COUNTIFS('3. Отсуства'!$A$5:$A$200,$A34,'3. Отсуства'!$F$5:$F$200,"Одобрено",'3. Отсуства'!$C$5:$C$200,"&lt;="&amp;('1. Поставки'!$C$9+(29-1)*7+6),'3. Отсуства'!$D$5:$D$200,"&gt;="&amp;('1. Поставки'!$C$9+(29-1)*7)))</f>
        <v/>
      </c>
      <c r="AE34" s="106">
        <f>IF($A34="","",COUNTIFS('3. Отсуства'!$A$5:$A$200,$A34,'3. Отсуства'!$F$5:$F$200,"Одобрено",'3. Отсуства'!$C$5:$C$200,"&lt;="&amp;('1. Поставки'!$C$9+(30-1)*7+6),'3. Отсуства'!$D$5:$D$200,"&gt;="&amp;('1. Поставки'!$C$9+(30-1)*7)))</f>
        <v/>
      </c>
      <c r="AF34" s="106">
        <f>IF($A34="","",COUNTIFS('3. Отсуства'!$A$5:$A$200,$A34,'3. Отсуства'!$F$5:$F$200,"Одобрено",'3. Отсуства'!$C$5:$C$200,"&lt;="&amp;('1. Поставки'!$C$9+(31-1)*7+6),'3. Отсуства'!$D$5:$D$200,"&gt;="&amp;('1. Поставки'!$C$9+(31-1)*7)))</f>
        <v/>
      </c>
      <c r="AG34" s="106">
        <f>IF($A34="","",COUNTIFS('3. Отсуства'!$A$5:$A$200,$A34,'3. Отсуства'!$F$5:$F$200,"Одобрено",'3. Отсуства'!$C$5:$C$200,"&lt;="&amp;('1. Поставки'!$C$9+(32-1)*7+6),'3. Отсуства'!$D$5:$D$200,"&gt;="&amp;('1. Поставки'!$C$9+(32-1)*7)))</f>
        <v/>
      </c>
      <c r="AH34" s="106">
        <f>IF($A34="","",COUNTIFS('3. Отсуства'!$A$5:$A$200,$A34,'3. Отсуства'!$F$5:$F$200,"Одобрено",'3. Отсуства'!$C$5:$C$200,"&lt;="&amp;('1. Поставки'!$C$9+(33-1)*7+6),'3. Отсуства'!$D$5:$D$200,"&gt;="&amp;('1. Поставки'!$C$9+(33-1)*7)))</f>
        <v/>
      </c>
      <c r="AI34" s="106">
        <f>IF($A34="","",COUNTIFS('3. Отсуства'!$A$5:$A$200,$A34,'3. Отсуства'!$F$5:$F$200,"Одобрено",'3. Отсуства'!$C$5:$C$200,"&lt;="&amp;('1. Поставки'!$C$9+(34-1)*7+6),'3. Отсуства'!$D$5:$D$200,"&gt;="&amp;('1. Поставки'!$C$9+(34-1)*7)))</f>
        <v/>
      </c>
      <c r="AJ34" s="106">
        <f>IF($A34="","",COUNTIFS('3. Отсуства'!$A$5:$A$200,$A34,'3. Отсуства'!$F$5:$F$200,"Одобрено",'3. Отсуства'!$C$5:$C$200,"&lt;="&amp;('1. Поставки'!$C$9+(35-1)*7+6),'3. Отсуства'!$D$5:$D$200,"&gt;="&amp;('1. Поставки'!$C$9+(35-1)*7)))</f>
        <v/>
      </c>
      <c r="AK34" s="106">
        <f>IF($A34="","",COUNTIFS('3. Отсуства'!$A$5:$A$200,$A34,'3. Отсуства'!$F$5:$F$200,"Одобрено",'3. Отсуства'!$C$5:$C$200,"&lt;="&amp;('1. Поставки'!$C$9+(36-1)*7+6),'3. Отсуства'!$D$5:$D$200,"&gt;="&amp;('1. Поставки'!$C$9+(36-1)*7)))</f>
        <v/>
      </c>
      <c r="AL34" s="106">
        <f>IF($A34="","",COUNTIFS('3. Отсуства'!$A$5:$A$200,$A34,'3. Отсуства'!$F$5:$F$200,"Одобрено",'3. Отсуства'!$C$5:$C$200,"&lt;="&amp;('1. Поставки'!$C$9+(37-1)*7+6),'3. Отсуства'!$D$5:$D$200,"&gt;="&amp;('1. Поставки'!$C$9+(37-1)*7)))</f>
        <v/>
      </c>
      <c r="AM34" s="106">
        <f>IF($A34="","",COUNTIFS('3. Отсуства'!$A$5:$A$200,$A34,'3. Отсуства'!$F$5:$F$200,"Одобрено",'3. Отсуства'!$C$5:$C$200,"&lt;="&amp;('1. Поставки'!$C$9+(38-1)*7+6),'3. Отсуства'!$D$5:$D$200,"&gt;="&amp;('1. Поставки'!$C$9+(38-1)*7)))</f>
        <v/>
      </c>
      <c r="AN34" s="106">
        <f>IF($A34="","",COUNTIFS('3. Отсуства'!$A$5:$A$200,$A34,'3. Отсуства'!$F$5:$F$200,"Одобрено",'3. Отсуства'!$C$5:$C$200,"&lt;="&amp;('1. Поставки'!$C$9+(39-1)*7+6),'3. Отсуства'!$D$5:$D$200,"&gt;="&amp;('1. Поставки'!$C$9+(39-1)*7)))</f>
        <v/>
      </c>
      <c r="AO34" s="106">
        <f>IF($A34="","",COUNTIFS('3. Отсуства'!$A$5:$A$200,$A34,'3. Отсуства'!$F$5:$F$200,"Одобрено",'3. Отсуства'!$C$5:$C$200,"&lt;="&amp;('1. Поставки'!$C$9+(40-1)*7+6),'3. Отсуства'!$D$5:$D$200,"&gt;="&amp;('1. Поставки'!$C$9+(40-1)*7)))</f>
        <v/>
      </c>
      <c r="AP34" s="106">
        <f>IF($A34="","",COUNTIFS('3. Отсуства'!$A$5:$A$200,$A34,'3. Отсуства'!$F$5:$F$200,"Одобрено",'3. Отсуства'!$C$5:$C$200,"&lt;="&amp;('1. Поставки'!$C$9+(41-1)*7+6),'3. Отсуства'!$D$5:$D$200,"&gt;="&amp;('1. Поставки'!$C$9+(41-1)*7)))</f>
        <v/>
      </c>
      <c r="AQ34" s="106">
        <f>IF($A34="","",COUNTIFS('3. Отсуства'!$A$5:$A$200,$A34,'3. Отсуства'!$F$5:$F$200,"Одобрено",'3. Отсуства'!$C$5:$C$200,"&lt;="&amp;('1. Поставки'!$C$9+(42-1)*7+6),'3. Отсуства'!$D$5:$D$200,"&gt;="&amp;('1. Поставки'!$C$9+(42-1)*7)))</f>
        <v/>
      </c>
      <c r="AR34" s="106">
        <f>IF($A34="","",COUNTIFS('3. Отсуства'!$A$5:$A$200,$A34,'3. Отсуства'!$F$5:$F$200,"Одобрено",'3. Отсуства'!$C$5:$C$200,"&lt;="&amp;('1. Поставки'!$C$9+(43-1)*7+6),'3. Отсуства'!$D$5:$D$200,"&gt;="&amp;('1. Поставки'!$C$9+(43-1)*7)))</f>
        <v/>
      </c>
      <c r="AS34" s="106">
        <f>IF($A34="","",COUNTIFS('3. Отсуства'!$A$5:$A$200,$A34,'3. Отсуства'!$F$5:$F$200,"Одобрено",'3. Отсуства'!$C$5:$C$200,"&lt;="&amp;('1. Поставки'!$C$9+(44-1)*7+6),'3. Отсуства'!$D$5:$D$200,"&gt;="&amp;('1. Поставки'!$C$9+(44-1)*7)))</f>
        <v/>
      </c>
      <c r="AT34" s="106">
        <f>IF($A34="","",COUNTIFS('3. Отсуства'!$A$5:$A$200,$A34,'3. Отсуства'!$F$5:$F$200,"Одобрено",'3. Отсуства'!$C$5:$C$200,"&lt;="&amp;('1. Поставки'!$C$9+(45-1)*7+6),'3. Отсуства'!$D$5:$D$200,"&gt;="&amp;('1. Поставки'!$C$9+(45-1)*7)))</f>
        <v/>
      </c>
      <c r="AU34" s="106">
        <f>IF($A34="","",COUNTIFS('3. Отсуства'!$A$5:$A$200,$A34,'3. Отсуства'!$F$5:$F$200,"Одобрено",'3. Отсуства'!$C$5:$C$200,"&lt;="&amp;('1. Поставки'!$C$9+(46-1)*7+6),'3. Отсуства'!$D$5:$D$200,"&gt;="&amp;('1. Поставки'!$C$9+(46-1)*7)))</f>
        <v/>
      </c>
      <c r="AV34" s="106">
        <f>IF($A34="","",COUNTIFS('3. Отсуства'!$A$5:$A$200,$A34,'3. Отсуства'!$F$5:$F$200,"Одобрено",'3. Отсуства'!$C$5:$C$200,"&lt;="&amp;('1. Поставки'!$C$9+(47-1)*7+6),'3. Отсуства'!$D$5:$D$200,"&gt;="&amp;('1. Поставки'!$C$9+(47-1)*7)))</f>
        <v/>
      </c>
      <c r="AW34" s="106">
        <f>IF($A34="","",COUNTIFS('3. Отсуства'!$A$5:$A$200,$A34,'3. Отсуства'!$F$5:$F$200,"Одобрено",'3. Отсуства'!$C$5:$C$200,"&lt;="&amp;('1. Поставки'!$C$9+(48-1)*7+6),'3. Отсуства'!$D$5:$D$200,"&gt;="&amp;('1. Поставки'!$C$9+(48-1)*7)))</f>
        <v/>
      </c>
      <c r="AX34" s="106">
        <f>IF($A34="","",COUNTIFS('3. Отсуства'!$A$5:$A$200,$A34,'3. Отсуства'!$F$5:$F$200,"Одобрено",'3. Отсуства'!$C$5:$C$200,"&lt;="&amp;('1. Поставки'!$C$9+(49-1)*7+6),'3. Отсуства'!$D$5:$D$200,"&gt;="&amp;('1. Поставки'!$C$9+(49-1)*7)))</f>
        <v/>
      </c>
      <c r="AY34" s="106">
        <f>IF($A34="","",COUNTIFS('3. Отсуства'!$A$5:$A$200,$A34,'3. Отсуства'!$F$5:$F$200,"Одобрено",'3. Отсуства'!$C$5:$C$200,"&lt;="&amp;('1. Поставки'!$C$9+(50-1)*7+6),'3. Отсуства'!$D$5:$D$200,"&gt;="&amp;('1. Поставки'!$C$9+(50-1)*7)))</f>
        <v/>
      </c>
      <c r="AZ34" s="106">
        <f>IF($A34="","",COUNTIFS('3. Отсуства'!$A$5:$A$200,$A34,'3. Отсуства'!$F$5:$F$200,"Одобрено",'3. Отсуства'!$C$5:$C$200,"&lt;="&amp;('1. Поставки'!$C$9+(51-1)*7+6),'3. Отсуства'!$D$5:$D$200,"&gt;="&amp;('1. Поставки'!$C$9+(51-1)*7)))</f>
        <v/>
      </c>
      <c r="BA34" s="106">
        <f>IF($A34="","",COUNTIFS('3. Отсуства'!$A$5:$A$200,$A34,'3. Отсуства'!$F$5:$F$200,"Одобрено",'3. Отсуства'!$C$5:$C$200,"&lt;="&amp;('1. Поставки'!$C$9+(52-1)*7+6),'3. Отсуства'!$D$5:$D$200,"&gt;="&amp;('1. Поставки'!$C$9+(52-1)*7)))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Празници</t>
        </is>
      </c>
    </row>
    <row r="2" ht="15" customHeight="1" s="55">
      <c r="A2" s="64" t="inlineStr">
        <is>
          <t>Државните празници за 2026 и 2027 г. според Законот за празниците на Република Северна Македонија. Се одземаат автоматски од пресметките на одморите. Верските празници на другите заедници (на пример Курбан Бајрам, католичкиот Божик или Јом Кипур) им се лични на припадниците на секоја заедница и можат да се додадат по потреба.</t>
        </is>
      </c>
    </row>
    <row r="3"/>
    <row r="4" ht="30" customHeight="1" s="55">
      <c r="A4" s="74" t="inlineStr">
        <is>
          <t>Датум</t>
        </is>
      </c>
      <c r="B4" s="74" t="inlineStr">
        <is>
          <t>Празник</t>
        </is>
      </c>
    </row>
    <row r="5" ht="15" customHeight="1" s="55">
      <c r="A5" s="116" t="n">
        <v>46023</v>
      </c>
      <c r="B5" s="108" t="inlineStr">
        <is>
          <t>Нова Година</t>
        </is>
      </c>
    </row>
    <row r="6" ht="15" customHeight="1" s="55">
      <c r="A6" s="116" t="n">
        <v>46029</v>
      </c>
      <c r="B6" s="108" t="inlineStr">
        <is>
          <t>Божик, прв ден на Божик (православен)</t>
        </is>
      </c>
    </row>
    <row r="7" ht="15" customHeight="1" s="55">
      <c r="A7" s="116" t="n">
        <v>46101</v>
      </c>
      <c r="B7" s="108" t="inlineStr">
        <is>
          <t>Рамазан Бајрам, прв ден (подвижен)</t>
        </is>
      </c>
    </row>
    <row r="8" ht="15" customHeight="1" s="55">
      <c r="A8" s="116" t="n">
        <v>46125</v>
      </c>
      <c r="B8" s="108" t="inlineStr">
        <is>
          <t>Велигден, втор ден (православен)</t>
        </is>
      </c>
    </row>
    <row r="9" ht="15" customHeight="1" s="55">
      <c r="A9" s="116" t="n">
        <v>46143</v>
      </c>
      <c r="B9" s="108" t="inlineStr">
        <is>
          <t>Ден на трудот</t>
        </is>
      </c>
    </row>
    <row r="10" ht="15" customHeight="1" s="55">
      <c r="A10" s="116" t="n">
        <v>46166</v>
      </c>
      <c r="B10" s="108" t="inlineStr">
        <is>
          <t>Св. Кирил и Методиј</t>
        </is>
      </c>
    </row>
    <row r="11" ht="15" customHeight="1" s="55">
      <c r="A11" s="116" t="n">
        <v>46236</v>
      </c>
      <c r="B11" s="108" t="inlineStr">
        <is>
          <t>Ден на Републиката (Илинден)</t>
        </is>
      </c>
    </row>
    <row r="12" ht="15" customHeight="1" s="55">
      <c r="A12" s="116" t="n">
        <v>46273</v>
      </c>
      <c r="B12" s="108" t="inlineStr">
        <is>
          <t>Ден на независноста</t>
        </is>
      </c>
    </row>
    <row r="13" ht="15" customHeight="1" s="55">
      <c r="A13" s="116" t="n">
        <v>46306</v>
      </c>
      <c r="B13" s="108" t="inlineStr">
        <is>
          <t>Ден на народното востание</t>
        </is>
      </c>
    </row>
    <row r="14" ht="15" customHeight="1" s="55">
      <c r="A14" s="116" t="n">
        <v>46318</v>
      </c>
      <c r="B14" s="108" t="inlineStr">
        <is>
          <t>Ден на македонската револуционерна борба</t>
        </is>
      </c>
    </row>
    <row r="15" ht="15" customHeight="1" s="55">
      <c r="A15" s="116" t="n">
        <v>46364</v>
      </c>
      <c r="B15" s="108" t="inlineStr">
        <is>
          <t>Св. Климент Охридски</t>
        </is>
      </c>
    </row>
    <row r="16" ht="15" customHeight="1" s="55">
      <c r="A16" s="116" t="n">
        <v>46388</v>
      </c>
      <c r="B16" s="108" t="inlineStr">
        <is>
          <t>Нова Година</t>
        </is>
      </c>
    </row>
    <row r="17" ht="15" customHeight="1" s="55">
      <c r="A17" s="116" t="n">
        <v>46394</v>
      </c>
      <c r="B17" s="108" t="inlineStr">
        <is>
          <t>Божик, прв ден на Божик (православен)</t>
        </is>
      </c>
    </row>
    <row r="18" ht="15" customHeight="1" s="55">
      <c r="A18" s="116" t="n">
        <v>46456</v>
      </c>
      <c r="B18" s="108" t="inlineStr">
        <is>
          <t>Рамазан Бајрам, прв ден (подвижен)</t>
        </is>
      </c>
    </row>
    <row r="19" ht="15" customHeight="1" s="55">
      <c r="A19" s="116" t="n">
        <v>46510</v>
      </c>
      <c r="B19" s="108" t="inlineStr">
        <is>
          <t>Велигден, втор ден (православен)</t>
        </is>
      </c>
    </row>
    <row r="20" ht="15" customHeight="1" s="55">
      <c r="A20" s="116" t="n">
        <v>46508</v>
      </c>
      <c r="B20" s="108" t="inlineStr">
        <is>
          <t>Ден на трудот</t>
        </is>
      </c>
    </row>
    <row r="21" ht="15" customHeight="1" s="55">
      <c r="A21" s="116" t="n">
        <v>46531</v>
      </c>
      <c r="B21" s="108" t="inlineStr">
        <is>
          <t>Св. Кирил и Методиј</t>
        </is>
      </c>
    </row>
    <row r="22" ht="15" customHeight="1" s="55">
      <c r="A22" s="116" t="n">
        <v>46601</v>
      </c>
      <c r="B22" s="108" t="inlineStr">
        <is>
          <t>Ден на Републиката (Илинден)</t>
        </is>
      </c>
    </row>
    <row r="23" ht="15" customHeight="1" s="55">
      <c r="A23" s="116" t="n">
        <v>46638</v>
      </c>
      <c r="B23" s="108" t="inlineStr">
        <is>
          <t>Ден на независноста</t>
        </is>
      </c>
    </row>
    <row r="24" ht="15" customHeight="1" s="55">
      <c r="A24" s="116" t="n">
        <v>46671</v>
      </c>
      <c r="B24" s="108" t="inlineStr">
        <is>
          <t>Ден на народното востание</t>
        </is>
      </c>
    </row>
    <row r="25" ht="15" customHeight="1" s="55">
      <c r="A25" s="113" t="n">
        <v>46683</v>
      </c>
      <c r="B25" s="68" t="inlineStr">
        <is>
          <t>Ден на македонската револуционерна борба</t>
        </is>
      </c>
    </row>
    <row r="26" ht="15" customHeight="1" s="55">
      <c r="A26" s="113" t="n">
        <v>46729</v>
      </c>
      <c r="B26" s="68" t="inlineStr">
        <is>
          <t>Св. Климент Охридски</t>
        </is>
      </c>
    </row>
    <row r="27" ht="15" customHeight="1" s="55">
      <c r="A27" s="113" t="n"/>
      <c r="B27" s="68" t="n"/>
    </row>
    <row r="28" ht="15" customHeight="1" s="55">
      <c r="A28" s="116" t="n"/>
      <c r="B28" s="108" t="n"/>
    </row>
    <row r="29" ht="15" customHeight="1" s="55">
      <c r="A29" s="116" t="n"/>
      <c r="B29" s="108" t="n"/>
    </row>
    <row r="30" ht="15" customHeight="1" s="55">
      <c r="A30" s="116" t="n"/>
      <c r="B30" s="108" t="n"/>
    </row>
    <row r="31" ht="15" customHeight="1" s="55">
      <c r="A31" s="116" t="n"/>
      <c r="B31" s="108" t="n"/>
    </row>
    <row r="32">
      <c r="A32" s="116" t="n"/>
      <c r="B32" s="108" t="n"/>
    </row>
    <row r="33"/>
    <row r="34"/>
    <row r="35"/>
    <row r="36"/>
    <row r="37"/>
    <row r="38"/>
    <row r="39"/>
    <row r="40"/>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2026-07-30T14:16:38Z</dcterms:modified>
  <cp:revision>0</cp:revision>
</cp:coreProperties>
</file>