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Norādījumi" sheetId="1" state="visible" r:id="rId1"/>
    <sheet name="1. Iestatījumi" sheetId="2" state="visible" r:id="rId2"/>
    <sheet name="2. Darbinieki" sheetId="3" state="visible" r:id="rId3"/>
    <sheet name="3. Atvaļinājumu žurnāls" sheetId="4" state="visible" r:id="rId4"/>
    <sheet name="4. Pārskats" sheetId="5" state="visible" r:id="rId5"/>
    <sheet name="5. Gada kalendārs" sheetId="6" state="visible" r:id="rId6"/>
    <sheet name="Svētku dienas" sheetId="7" state="visible" r:id="rId7"/>
  </sheets>
  <definedNames>
    <definedName name="Svetkudienas">'Svētku dienas'!$A$5:$A$40</definedName>
  </definedNames>
  <calcPr calcId="124519" fullCalcOnLoad="1" refMode="A1" iterate="0" iterateCount="100" iterateDelta="0.0001"/>
</workbook>
</file>

<file path=xl/styles.xml><?xml version="1.0" encoding="utf-8"?>
<styleSheet xmlns="http://schemas.openxmlformats.org/spreadsheetml/2006/main">
  <numFmts count="6">
    <numFmt numFmtId="164" formatCode="dd\ mmm\ yyyy"/>
    <numFmt numFmtId="165" formatCode="0.0;\-0.0;\-"/>
    <numFmt numFmtId="166" formatCode="0;0;;"/>
    <numFmt numFmtId="167" formatCode="dd&quot;. &quot;mm&quot;. &quot;yyyy"/>
    <numFmt numFmtId="168" formatCode="yyyy-mm-dd h:mm:ss"/>
    <numFmt numFmtId="169" formatCode="dd.mm.yyyy"/>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7">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7" fontId="14" fillId="3" borderId="2" applyAlignment="1" pivotButton="0" quotePrefix="0" xfId="0">
      <alignment horizontal="left" vertical="center" wrapText="1"/>
    </xf>
    <xf numFmtId="167" fontId="14" fillId="4" borderId="2" applyAlignment="1" pivotButton="0" quotePrefix="0" xfId="0">
      <alignment horizontal="left" vertical="center" wrapText="1"/>
    </xf>
    <xf numFmtId="167" fontId="18" fillId="3" borderId="2" applyAlignment="1" pivotButton="0" quotePrefix="0" xfId="0">
      <alignment horizontal="center" vertical="center" wrapText="1"/>
    </xf>
    <xf numFmtId="167" fontId="16" fillId="0" borderId="2" applyAlignment="1" pivotButton="0" quotePrefix="0" xfId="0">
      <alignment horizontal="center" vertical="center" wrapText="1"/>
    </xf>
    <xf numFmtId="169" fontId="14" fillId="3" borderId="2" applyAlignment="1" pivotButton="0" quotePrefix="0" xfId="0">
      <alignment horizontal="left" vertical="center" wrapText="1"/>
    </xf>
    <xf numFmtId="169" fontId="14" fillId="4" borderId="2" applyAlignment="1" pivotButton="0" quotePrefix="0" xfId="0">
      <alignment horizontal="left" vertical="center" wrapText="1"/>
    </xf>
    <xf numFmtId="169" fontId="18" fillId="3" borderId="2" applyAlignment="1" pivotButton="0" quotePrefix="0" xfId="0">
      <alignment horizontal="center" vertical="center" wrapText="1"/>
    </xf>
    <xf numFmtId="169" fontId="16" fillId="0" borderId="2"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Atvaļinājumu uzskaite</t>
        </is>
      </c>
    </row>
    <row r="3" ht="15" customHeight="1" s="55">
      <c r="B3" s="57" t="inlineStr">
        <is>
          <t>Bezmaksas veidne • Atvaļinājumu uzskaite Latvijai • Darbojas gan Excel, gan Google izklājlapās</t>
        </is>
      </c>
    </row>
    <row r="4"/>
    <row r="5" ht="15" customHeight="1" s="55">
      <c r="B5" s="58" t="inlineStr">
        <is>
          <t>KAM VEIDNE DER</t>
        </is>
      </c>
    </row>
    <row r="6" ht="45" customHeight="1" s="55">
      <c r="B6" s="59" t="inlineStr">
        <is>
          <t>Vienkārša, uz formulām balstīta atvaļinājumu uzskaites tabula maziem Latvijas uzņēmumiem. Tā skaita atvaļinājuma kalendāra dienas (neieskaitot svētku dienas), seko līdzi katra darbinieka atvaļinājuma tiesībām, izmantotajām un atlikušajām dienām un rāda visu gadu vienā kalendārā.</t>
        </is>
      </c>
    </row>
    <row r="7"/>
    <row r="8" ht="15" customHeight="1" s="55">
      <c r="B8" s="58" t="inlineStr">
        <is>
          <t>KĀ RĪKOTIES · SOLI PA SOLIM</t>
        </is>
      </c>
    </row>
    <row r="9" ht="15" customHeight="1" s="55">
      <c r="B9" s="60" t="inlineStr">
        <is>
          <t>1. Iestatījumi</t>
        </is>
      </c>
    </row>
    <row r="10" ht="36" customHeight="1" s="55">
      <c r="B10" s="61" t="inlineStr">
        <is>
          <t>Ievadiet uzņēmuma nosaukumu, atvaļinājuma gada sākumu un pamata atvaļinājuma dienu skaitu. Dzeltenās šūnas ir ievade, tās mainiet. Baltās šūnas ir formulas, tās neaiztieciet.</t>
        </is>
      </c>
    </row>
    <row r="11"/>
    <row r="12" ht="15" customHeight="1" s="55">
      <c r="B12" s="60" t="inlineStr">
        <is>
          <t>2. Darbinieki</t>
        </is>
      </c>
    </row>
    <row r="13" ht="36" customHeight="1" s="55">
      <c r="B13" s="61" t="inlineStr">
        <is>
          <t>Pievienojiet katru komandas dalībnieku: vārdu, darba sākuma datumu, darba dienas nedēļā, gada tiesības (dienās) un iespējamo pārcēlumu no pagājušā gada. Aile „Šī gada tiesības“ automātiski pārrēķina daļu tiem, kas pieņemti darbā vai aiziet gada laikā.</t>
        </is>
      </c>
    </row>
    <row r="14"/>
    <row r="15" ht="15" customHeight="1" s="55">
      <c r="B15" s="60" t="inlineStr">
        <is>
          <t>3. Atvaļinājumu žurnāls</t>
        </is>
      </c>
    </row>
    <row r="16" ht="36" customHeight="1" s="55">
      <c r="B16" s="61" t="inlineStr">
        <is>
          <t>Reģistrējiet katru prombūtni: izvēlieties darbinieku, izvēlieties prombūtnes veidu un ievadiet datumu no un līdz. Aile „Dienas“ pati saskaita kalendāra dienas, atskaitot svētku dienas.</t>
        </is>
      </c>
    </row>
    <row r="17"/>
    <row r="18" ht="15" customHeight="1" s="55">
      <c r="B18" s="60" t="inlineStr">
        <is>
          <t>4. Pārskats</t>
        </is>
      </c>
    </row>
    <row r="19" ht="36" customHeight="1" s="55">
      <c r="B19" s="61" t="inlineStr">
        <is>
          <t>Kopsavilkums pa darbiniekiem: tiesības, izmantotās (apstiprinātās), rezervētās (gaidošās), atliek. Kad atlikums nokrīt zem nulles, šūna kļūst sarkana.</t>
        </is>
      </c>
    </row>
    <row r="20"/>
    <row r="21" ht="15" customHeight="1" s="55">
      <c r="B21" s="60" t="inlineStr">
        <is>
          <t>5. Gada kalendārs</t>
        </is>
      </c>
    </row>
    <row r="22" ht="36" customHeight="1" s="55">
      <c r="B22" s="61" t="inlineStr">
        <is>
          <t>Viss gads vienā skatā. Rindas = darbinieki, ailes = gada nedēļas. Šūna kļūst zila, kad attiecīgajā nedēļā ir reģistrēta prombūtne, un rāda dienu skaitu.</t>
        </is>
      </c>
    </row>
    <row r="23"/>
    <row r="24" ht="15" customHeight="1" s="55">
      <c r="B24" s="60" t="inlineStr">
        <is>
          <t>Svētku dienas</t>
        </is>
      </c>
    </row>
    <row r="25" ht="36" customHeight="1" s="55">
      <c r="B25" s="61" t="inlineStr">
        <is>
          <t>Atsauces dati. Faktiskās svētku dienas 2026. un 2027. gadam ir jau aizpildītas un netiek ieskaitītas atvaļinājuma dienās.</t>
        </is>
      </c>
    </row>
    <row r="26"/>
    <row r="27" ht="15" customHeight="1" s="55">
      <c r="B27" s="58" t="inlineStr">
        <is>
          <t>IZMANTOŠANA GOOGLE IZKLĀJLAPĀS</t>
        </is>
      </c>
    </row>
    <row r="28" ht="36" customHeight="1" s="55">
      <c r="B28" s="61" t="inlineStr">
        <is>
          <t>1. Saglabājiet failu datorā.  2. Dodieties uz drive.google.com un augšupielādējiet to.  3. Ar peles labo pogu noklikšķiniet uz augšupielādētā faila &gt; Atvērt ar &gt; Google izklājlapas.  Google izklājlapas failu pārveidos. Visas formulas un nolaižamie saraksti darbojas arī izklājlapās.</t>
        </is>
      </c>
    </row>
    <row r="29"/>
    <row r="30" ht="15" customHeight="1" s="55">
      <c r="B30" s="58" t="inlineStr">
        <is>
          <t>SVARĪGAS PIEZĪMES</t>
        </is>
      </c>
    </row>
    <row r="31" ht="21.75" customHeight="1" s="55">
      <c r="B31" s="61" t="inlineStr">
        <is>
          <t>• Nedzēsiet un neievietojiet ailes, formulas atsaucas uz konkrētām ailēm.</t>
        </is>
      </c>
    </row>
    <row r="32" ht="21.75" customHeight="1" s="55">
      <c r="B32" s="61" t="inlineStr">
        <is>
          <t>• Jaunus darbiniekus pievienojiet, kopējot esošu rindu (tā saglabā formulas).</t>
        </is>
      </c>
    </row>
    <row r="33" ht="21.75" customHeight="1" s="55">
      <c r="B33" s="61" t="inlineStr">
        <is>
          <t>• Jaunas prombūtnes ierakstiet nākamajā tukšajā rindā lapā Atvaļinājumu žurnāls.</t>
        </is>
      </c>
    </row>
    <row r="34" ht="21.75" customHeight="1" s="55">
      <c r="B34" s="61" t="inlineStr">
        <is>
          <t>• Gada beigās: izveidojiet faila kopiju, nosauciet to pēc jaunā gada, lapā Iestatījumi pārbīdiet datumus un notīriet Atvaļinājumu žurnālu.</t>
        </is>
      </c>
    </row>
    <row r="35" ht="21.75" customHeight="1" s="55">
      <c r="B35" s="61" t="inlineStr">
        <is>
          <t>• Veidne kalpo tikai uzskaitei. Tā neaizstāj personāla lietvedību vai juridisku konsultāciju. Latvijā likumā noteiktais minimums ir 4 kalendāra nedēļas = 28 kalendāra dienas gadā, neskaitot svētku dienas (Darba likuma 149. pants). Svētku dienas, kas iekrīt atvaļinājuma laikā, atvaļinājumu pagarina.</t>
        </is>
      </c>
    </row>
    <row r="36"/>
    <row r="37" ht="15" customHeight="1" s="55">
      <c r="B37" s="62" t="inlineStr">
        <is>
          <t>Vēlaties apstiprināšanu, mobilo piekļuvi, automātiskus paziņojumus un kārtīgu izmaiņu vēsturi?</t>
        </is>
      </c>
    </row>
    <row r="38" ht="15" customHeight="1" s="55">
      <c r="B38" s="60" t="inlineStr">
        <is>
          <t>Izmēģiniet Book Time Off · atvaļinājumu uzskaiti Latvijas komandām par 1 € par lietotāju mēnesī.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Iestatījumi</t>
        </is>
      </c>
    </row>
    <row r="3" ht="15" customHeight="1" s="55">
      <c r="B3" s="64" t="inlineStr">
        <is>
          <t>Dzeltenās šūnas = ievade (mainiet). Zilās šūnas = aprēķinātas.</t>
        </is>
      </c>
    </row>
    <row r="4"/>
    <row r="5" ht="21.75" customHeight="1" s="55">
      <c r="B5" s="65" t="inlineStr">
        <is>
          <t>Uzņēmums</t>
        </is>
      </c>
      <c r="C5" s="66" t="n"/>
    </row>
    <row r="6" ht="27.75" customHeight="1" s="55">
      <c r="B6" s="67" t="inlineStr">
        <is>
          <t>Uzņēmuma nosaukums</t>
        </is>
      </c>
      <c r="C6" s="68" t="inlineStr">
        <is>
          <t>Acme SIA</t>
        </is>
      </c>
      <c r="D6" s="69" t="inlineStr">
        <is>
          <t>Aizstājiet ar sava uzņēmuma nosaukumu.</t>
        </is>
      </c>
    </row>
    <row r="7"/>
    <row r="8" ht="21.75" customHeight="1" s="55">
      <c r="B8" s="65" t="inlineStr">
        <is>
          <t>Atvaļinājuma gads</t>
        </is>
      </c>
      <c r="C8" s="66" t="n"/>
    </row>
    <row r="9" ht="27.75" customHeight="1" s="55">
      <c r="B9" s="67" t="inlineStr">
        <is>
          <t>Atvaļinājuma gada sākums</t>
        </is>
      </c>
      <c r="C9" s="113" t="n">
        <v>46023</v>
      </c>
      <c r="D9" s="69" t="inlineStr">
        <is>
          <t>Latvijā atvaļinājumu piešķir par darba gadu, kas var atšķirties no kalendārā gada; vienkāršībai atstājiet 1. janvāri vai iestatiet uzņēmuma gadu.</t>
        </is>
      </c>
    </row>
    <row r="10" ht="27.75" customHeight="1" s="55">
      <c r="B10" s="67" t="inlineStr">
        <is>
          <t>Atvaļinājuma gada beigas</t>
        </is>
      </c>
      <c r="C10" s="114">
        <f>EDATE(C9,12)-1</f>
        <v/>
      </c>
      <c r="D10" s="69" t="inlineStr">
        <is>
          <t>Aprēķinās automātiski: 12 mēneši no sākuma mīnus viena diena.</t>
        </is>
      </c>
    </row>
    <row r="11"/>
    <row r="12" ht="21.75" customHeight="1" s="55">
      <c r="B12" s="65" t="inlineStr">
        <is>
          <t>Svētku dienas</t>
        </is>
      </c>
      <c r="C12" s="66" t="n"/>
    </row>
    <row r="13" ht="27.75" customHeight="1" s="55">
      <c r="B13" s="67" t="inlineStr">
        <is>
          <t>Svētku dienu saraksts</t>
        </is>
      </c>
      <c r="C13" s="68" t="inlineStr">
        <is>
          <t>Latvija (valsts mēroga saraksts)</t>
        </is>
      </c>
      <c r="D13" s="69" t="inlineStr">
        <is>
          <t>Faktiskās svētku dienas 2026.-27. gadam ir aizpildītas lapā Svētku dienas. Ņemiet vērā: kad svētku diena iekrīt nedēļas nogalē, valdība atsevišķām dienām nosaka pārceltu brīvdienu, tāpēc katru gadu pārbaudiet sarakstu.</t>
        </is>
      </c>
    </row>
    <row r="14"/>
    <row r="15" ht="21.75" customHeight="1" s="55">
      <c r="B15" s="65" t="inlineStr">
        <is>
          <t>Pamata tiesības</t>
        </is>
      </c>
      <c r="C15" s="66" t="n"/>
    </row>
    <row r="16" ht="27.75" customHeight="1" s="55">
      <c r="B16" s="67" t="inlineStr">
        <is>
          <t>Pamata atvaļinājums (kalendāra dienas)</t>
        </is>
      </c>
      <c r="C16" s="68" t="n">
        <v>28</v>
      </c>
      <c r="D16" s="69" t="inlineStr">
        <is>
          <t>Kalendāra dienas gadā, neskaitot svētku dienas. Likumā noteiktais minimums ir 4 kalendāra nedēļas = 28 kalendāra dienas (Darba likuma 149. pants). Papildatvaļinājumu (151. pants) skaita darba dienās, tāpēc pievienojiet to piesardzīgi.</t>
        </is>
      </c>
    </row>
    <row r="17" ht="27.75" customHeight="1" s="55">
      <c r="B17" s="67" t="inlineStr">
        <is>
          <t>Standarta darba nedēļa (dienas)</t>
        </is>
      </c>
      <c r="C17" s="68" t="n">
        <v>5</v>
      </c>
      <c r="D17" s="69" t="inlineStr">
        <is>
          <t>Informatīvi. Latvijā nepilna laika darbinieki saņem tās pašas 4 kalendāra nedēļas.</t>
        </is>
      </c>
    </row>
    <row r="18" ht="27.75" customHeight="1" s="55">
      <c r="B18" s="67" t="inlineStr">
        <is>
          <t>Vai svētku dienas skaitīt kā atvaļinājuma dienas?</t>
        </is>
      </c>
      <c r="C18" s="68" t="inlineStr">
        <is>
          <t>Nē</t>
        </is>
      </c>
      <c r="D18" s="69" t="inlineStr">
        <is>
          <t>Ja „Nē“, svētku dienas no atvaļinājuma dienu skaita automātiski izslēdz (parasti). Ja „Jā“, komanda svētku dienās strādā.</t>
        </is>
      </c>
    </row>
    <row r="19"/>
    <row r="20" ht="36" customHeight="1" s="55">
      <c r="B20" s="72" t="inlineStr">
        <is>
          <t>Padoms:</t>
        </is>
      </c>
      <c r="C20" s="73" t="inlineStr">
        <is>
          <t>Lapa Svētku dienas automātiski attiecas uz visiem dienu aprēķiniem.</t>
        </is>
      </c>
    </row>
  </sheetData>
  <mergeCells count="1">
    <mergeCell ref="C20:D20"/>
  </mergeCells>
  <dataValidations count="1">
    <dataValidation sqref="C18" showDropDown="0" showInputMessage="0" showErrorMessage="0" allowBlank="0" type="list" errorStyle="stop" operator="between">
      <formula1>"Jā,Nē"</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Darbinieki</t>
        </is>
      </c>
    </row>
    <row r="2" ht="15" customHeight="1" s="55">
      <c r="A2" s="64" t="inlineStr">
        <is>
          <t>Viena rinda uz darbinieku. Dzeltenās šūnas ir ievade. Zilās aprēķinās pašas. Nedzēsiet formulas.</t>
        </is>
      </c>
    </row>
    <row r="3"/>
    <row r="4" ht="36" customHeight="1" s="55">
      <c r="A4" s="74" t="inlineStr">
        <is>
          <t>Vārds</t>
        </is>
      </c>
      <c r="B4" s="74" t="inlineStr">
        <is>
          <t>Darba sākuma datums</t>
        </is>
      </c>
      <c r="C4" s="74" t="inlineStr">
        <is>
          <t>Aiziešanas datums</t>
        </is>
      </c>
      <c r="D4" s="74" t="inlineStr">
        <is>
          <t>Darba dienas/ned.</t>
        </is>
      </c>
      <c r="E4" s="74" t="inlineStr">
        <is>
          <t>Gada tiesības (kal. d.)</t>
        </is>
      </c>
      <c r="F4" s="74" t="inlineStr">
        <is>
          <t>Pārcēlums no iepr. gada</t>
        </is>
      </c>
      <c r="G4" s="74" t="inlineStr">
        <is>
          <t>Šī gada tiesības</t>
        </is>
      </c>
      <c r="H4" s="74" t="inlineStr">
        <is>
          <t>Izmantotās</t>
        </is>
      </c>
      <c r="I4" s="74" t="inlineStr">
        <is>
          <t>Rezervētās</t>
        </is>
      </c>
      <c r="J4" s="74" t="inlineStr">
        <is>
          <t>Atliek</t>
        </is>
      </c>
    </row>
    <row r="5" ht="21.75" customHeight="1" s="55">
      <c r="A5" s="75" t="inlineStr">
        <is>
          <t>Anna Bērziņa</t>
        </is>
      </c>
      <c r="B5" s="115" t="n">
        <v>44634</v>
      </c>
      <c r="C5" s="77" t="n"/>
      <c r="D5" s="78" t="n">
        <v>5</v>
      </c>
      <c r="E5" s="78" t="n">
        <v>28</v>
      </c>
      <c r="F5" s="78" t="n">
        <v>2</v>
      </c>
      <c r="G5" s="79">
        <f>IF($A5="","",ROUND($E5*MAX(0,MIN('1. Iestatījumi'!$C$10,IF($C5="",'1. Iestatījumi'!$C$10,$C5))-MAX('1. Iestatījumi'!$C$9,$B5)+1)/('1. Iestatījumi'!$C$10-'1. Iestatījumi'!$C$9+1),1)+IF(AND($A5&lt;&gt;"",$B5&lt;='1. Iestatījumi'!$C$9),$F5,0))</f>
        <v/>
      </c>
      <c r="H5" s="79">
        <f>IF($A5="","",SUMIFS('3. Atvaļinājumu žurnāls'!$E:$E,'3. Atvaļinājumu žurnāls'!$A:$A,$A5,'3. Atvaļinājumu žurnāls'!$B:$B,"Atvaļinājums",'3. Atvaļinājumu žurnāls'!$F:$F,"Apstiprināts",'3. Atvaļinājumu žurnāls'!$C:$C,"&gt;="&amp;'1. Iestatījumi'!$C$9,'3. Atvaļinājumu žurnāls'!$C:$C,"&lt;="&amp;'1. Iestatījumi'!$C$10))</f>
        <v/>
      </c>
      <c r="I5" s="79">
        <f>IF($A5="","",SUMIFS('3. Atvaļinājumu žurnāls'!$E:$E,'3. Atvaļinājumu žurnāls'!$A:$A,$A5,'3. Atvaļinājumu žurnāls'!$B:$B,"Atvaļinājums",'3. Atvaļinājumu žurnāls'!$F:$F,"Gaida",'3. Atvaļinājumu žurnāls'!$C:$C,"&gt;="&amp;'1. Iestatījumi'!$C$9,'3. Atvaļinājumu žurnāls'!$C:$C,"&lt;="&amp;'1. Iestatījumi'!$C$10))</f>
        <v/>
      </c>
      <c r="J5" s="79">
        <f>IF($A5="","",$G5-$H5-$I5)</f>
        <v/>
      </c>
    </row>
    <row r="6" ht="21.75" customHeight="1" s="55">
      <c r="A6" s="75" t="inlineStr">
        <is>
          <t>Jānis Kalniņš</t>
        </is>
      </c>
      <c r="B6" s="115" t="n">
        <v>45444</v>
      </c>
      <c r="C6" s="77" t="n"/>
      <c r="D6" s="78" t="n">
        <v>5</v>
      </c>
      <c r="E6" s="78" t="n">
        <v>28</v>
      </c>
      <c r="F6" s="78" t="n">
        <v>0</v>
      </c>
      <c r="G6" s="79">
        <f>IF($A6="","",ROUND($E6*MAX(0,MIN('1. Iestatījumi'!$C$10,IF($C6="",'1. Iestatījumi'!$C$10,$C6))-MAX('1. Iestatījumi'!$C$9,$B6)+1)/('1. Iestatījumi'!$C$10-'1. Iestatījumi'!$C$9+1),1)+IF(AND($A6&lt;&gt;"",$B6&lt;='1. Iestatījumi'!$C$9),$F6,0))</f>
        <v/>
      </c>
      <c r="H6" s="79">
        <f>IF($A6="","",SUMIFS('3. Atvaļinājumu žurnāls'!$E:$E,'3. Atvaļinājumu žurnāls'!$A:$A,$A6,'3. Atvaļinājumu žurnāls'!$B:$B,"Atvaļinājums",'3. Atvaļinājumu žurnāls'!$F:$F,"Apstiprināts",'3. Atvaļinājumu žurnāls'!$C:$C,"&gt;="&amp;'1. Iestatījumi'!$C$9,'3. Atvaļinājumu žurnāls'!$C:$C,"&lt;="&amp;'1. Iestatījumi'!$C$10))</f>
        <v/>
      </c>
      <c r="I6" s="79">
        <f>IF($A6="","",SUMIFS('3. Atvaļinājumu žurnāls'!$E:$E,'3. Atvaļinājumu žurnāls'!$A:$A,$A6,'3. Atvaļinājumu žurnāls'!$B:$B,"Atvaļinājums",'3. Atvaļinājumu žurnāls'!$F:$F,"Gaida",'3. Atvaļinājumu žurnāls'!$C:$C,"&gt;="&amp;'1. Iestatījumi'!$C$9,'3. Atvaļinājumu žurnāls'!$C:$C,"&lt;="&amp;'1. Iestatījumi'!$C$10))</f>
        <v/>
      </c>
      <c r="J6" s="79">
        <f>IF($A6="","",$G6-$H6-$I6)</f>
        <v/>
      </c>
    </row>
    <row r="7" ht="21.75" customHeight="1" s="55">
      <c r="A7" s="75" t="inlineStr">
        <is>
          <t>Elīna Ozola</t>
        </is>
      </c>
      <c r="B7" s="115" t="n">
        <v>46068</v>
      </c>
      <c r="C7" s="77" t="n"/>
      <c r="D7" s="78" t="n">
        <v>5</v>
      </c>
      <c r="E7" s="78" t="n">
        <v>28</v>
      </c>
      <c r="F7" s="78" t="n">
        <v>0</v>
      </c>
      <c r="G7" s="79">
        <f>IF($A7="","",ROUND($E7*MAX(0,MIN('1. Iestatījumi'!$C$10,IF($C7="",'1. Iestatījumi'!$C$10,$C7))-MAX('1. Iestatījumi'!$C$9,$B7)+1)/('1. Iestatījumi'!$C$10-'1. Iestatījumi'!$C$9+1),1)+IF(AND($A7&lt;&gt;"",$B7&lt;='1. Iestatījumi'!$C$9),$F7,0))</f>
        <v/>
      </c>
      <c r="H7" s="79">
        <f>IF($A7="","",SUMIFS('3. Atvaļinājumu žurnāls'!$E:$E,'3. Atvaļinājumu žurnāls'!$A:$A,$A7,'3. Atvaļinājumu žurnāls'!$B:$B,"Atvaļinājums",'3. Atvaļinājumu žurnāls'!$F:$F,"Apstiprināts",'3. Atvaļinājumu žurnāls'!$C:$C,"&gt;="&amp;'1. Iestatījumi'!$C$9,'3. Atvaļinājumu žurnāls'!$C:$C,"&lt;="&amp;'1. Iestatījumi'!$C$10))</f>
        <v/>
      </c>
      <c r="I7" s="79">
        <f>IF($A7="","",SUMIFS('3. Atvaļinājumu žurnāls'!$E:$E,'3. Atvaļinājumu žurnāls'!$A:$A,$A7,'3. Atvaļinājumu žurnāls'!$B:$B,"Atvaļinājums",'3. Atvaļinājumu žurnāls'!$F:$F,"Gaida",'3. Atvaļinājumu žurnāls'!$C:$C,"&gt;="&amp;'1. Iestatījumi'!$C$9,'3. Atvaļinājumu žurnāls'!$C:$C,"&lt;="&amp;'1. Iestatījumi'!$C$10))</f>
        <v/>
      </c>
      <c r="J7" s="79">
        <f>IF($A7="","",$G7-$H7-$I7)</f>
        <v/>
      </c>
    </row>
    <row r="8" ht="21.75" customHeight="1" s="55">
      <c r="A8" s="75" t="inlineStr">
        <is>
          <t>Roberts Vītols</t>
        </is>
      </c>
      <c r="B8" s="115" t="n">
        <v>44417</v>
      </c>
      <c r="C8" s="77" t="n"/>
      <c r="D8" s="78" t="n">
        <v>3</v>
      </c>
      <c r="E8" s="78" t="n">
        <v>28</v>
      </c>
      <c r="F8" s="78" t="n">
        <v>1</v>
      </c>
      <c r="G8" s="79">
        <f>IF($A8="","",ROUND($E8*MAX(0,MIN('1. Iestatījumi'!$C$10,IF($C8="",'1. Iestatījumi'!$C$10,$C8))-MAX('1. Iestatījumi'!$C$9,$B8)+1)/('1. Iestatījumi'!$C$10-'1. Iestatījumi'!$C$9+1),1)+IF(AND($A8&lt;&gt;"",$B8&lt;='1. Iestatījumi'!$C$9),$F8,0))</f>
        <v/>
      </c>
      <c r="H8" s="79">
        <f>IF($A8="","",SUMIFS('3. Atvaļinājumu žurnāls'!$E:$E,'3. Atvaļinājumu žurnāls'!$A:$A,$A8,'3. Atvaļinājumu žurnāls'!$B:$B,"Atvaļinājums",'3. Atvaļinājumu žurnāls'!$F:$F,"Apstiprināts",'3. Atvaļinājumu žurnāls'!$C:$C,"&gt;="&amp;'1. Iestatījumi'!$C$9,'3. Atvaļinājumu žurnāls'!$C:$C,"&lt;="&amp;'1. Iestatījumi'!$C$10))</f>
        <v/>
      </c>
      <c r="I8" s="79">
        <f>IF($A8="","",SUMIFS('3. Atvaļinājumu žurnāls'!$E:$E,'3. Atvaļinājumu žurnāls'!$A:$A,$A8,'3. Atvaļinājumu žurnāls'!$B:$B,"Atvaļinājums",'3. Atvaļinājumu žurnāls'!$F:$F,"Gaida",'3. Atvaļinājumu žurnāls'!$C:$C,"&gt;="&amp;'1. Iestatījumi'!$C$9,'3. Atvaļinājumu žurnāls'!$C:$C,"&lt;="&amp;'1. Iestatījumi'!$C$10))</f>
        <v/>
      </c>
      <c r="J8" s="79">
        <f>IF($A8="","",$G8-$H8-$I8)</f>
        <v/>
      </c>
    </row>
    <row r="9" ht="21.75" customHeight="1" s="55">
      <c r="A9" s="75" t="inlineStr">
        <is>
          <t>Marta Liepa</t>
        </is>
      </c>
      <c r="B9" s="115" t="n">
        <v>43836</v>
      </c>
      <c r="C9" s="115" t="n">
        <v>46295</v>
      </c>
      <c r="D9" s="78" t="n">
        <v>5</v>
      </c>
      <c r="E9" s="78" t="n">
        <v>28</v>
      </c>
      <c r="F9" s="78" t="n">
        <v>0</v>
      </c>
      <c r="G9" s="79">
        <f>IF($A9="","",ROUND($E9*MAX(0,MIN('1. Iestatījumi'!$C$10,IF($C9="",'1. Iestatījumi'!$C$10,$C9))-MAX('1. Iestatījumi'!$C$9,$B9)+1)/('1. Iestatījumi'!$C$10-'1. Iestatījumi'!$C$9+1),1)+IF(AND($A9&lt;&gt;"",$B9&lt;='1. Iestatījumi'!$C$9),$F9,0))</f>
        <v/>
      </c>
      <c r="H9" s="79">
        <f>IF($A9="","",SUMIFS('3. Atvaļinājumu žurnāls'!$E:$E,'3. Atvaļinājumu žurnāls'!$A:$A,$A9,'3. Atvaļinājumu žurnāls'!$B:$B,"Atvaļinājums",'3. Atvaļinājumu žurnāls'!$F:$F,"Apstiprināts",'3. Atvaļinājumu žurnāls'!$C:$C,"&gt;="&amp;'1. Iestatījumi'!$C$9,'3. Atvaļinājumu žurnāls'!$C:$C,"&lt;="&amp;'1. Iestatījumi'!$C$10))</f>
        <v/>
      </c>
      <c r="I9" s="79">
        <f>IF($A9="","",SUMIFS('3. Atvaļinājumu žurnāls'!$E:$E,'3. Atvaļinājumu žurnāls'!$A:$A,$A9,'3. Atvaļinājumu žurnāls'!$B:$B,"Atvaļinājums",'3. Atvaļinājumu žurnāls'!$F:$F,"Gaida",'3. Atvaļinājumu žurnāls'!$C:$C,"&gt;="&amp;'1. Iestatījumi'!$C$9,'3. Atvaļinājumu žurnāls'!$C:$C,"&lt;="&amp;'1. Iestatījumi'!$C$10))</f>
        <v/>
      </c>
      <c r="J9" s="79">
        <f>IF($A9="","",$G9-$H9-$I9)</f>
        <v/>
      </c>
    </row>
    <row r="10" ht="21.75" customHeight="1" s="55">
      <c r="A10" s="75" t="n"/>
      <c r="B10" s="77" t="n"/>
      <c r="C10" s="77" t="n"/>
      <c r="D10" s="78" t="n"/>
      <c r="E10" s="78" t="n"/>
      <c r="F10" s="78" t="n"/>
      <c r="G10" s="79">
        <f>IF($A10="","",ROUND($E10*MAX(0,MIN('1. Iestatījumi'!$C$10,IF($C10="",'1. Iestatījumi'!$C$10,$C10))-MAX('1. Iestatījumi'!$C$9,$B10)+1)/('1. Iestatījumi'!$C$10-'1. Iestatījumi'!$C$9+1),1)+IF(AND($A10&lt;&gt;"",$B10&lt;='1. Iestatījumi'!$C$9),$F10,0))</f>
        <v/>
      </c>
      <c r="H10" s="79">
        <f>IF($A10="","",SUMIFS('3. Atvaļinājumu žurnāls'!$E:$E,'3. Atvaļinājumu žurnāls'!$A:$A,$A10,'3. Atvaļinājumu žurnāls'!$B:$B,"Atvaļinājums",'3. Atvaļinājumu žurnāls'!$F:$F,"Apstiprināts",'3. Atvaļinājumu žurnāls'!$C:$C,"&gt;="&amp;'1. Iestatījumi'!$C$9,'3. Atvaļinājumu žurnāls'!$C:$C,"&lt;="&amp;'1. Iestatījumi'!$C$10))</f>
        <v/>
      </c>
      <c r="I10" s="79">
        <f>IF($A10="","",SUMIFS('3. Atvaļinājumu žurnāls'!$E:$E,'3. Atvaļinājumu žurnāls'!$A:$A,$A10,'3. Atvaļinājumu žurnāls'!$B:$B,"Atvaļinājums",'3. Atvaļinājumu žurnāls'!$F:$F,"Gaida",'3. Atvaļinājumu žurnāls'!$C:$C,"&gt;="&amp;'1. Iestatījumi'!$C$9,'3. Atvaļinājumu žurnāls'!$C:$C,"&lt;="&amp;'1. Iestatījumi'!$C$10))</f>
        <v/>
      </c>
      <c r="J10" s="79">
        <f>IF($A10="","",$G10-$H10-$I10)</f>
        <v/>
      </c>
    </row>
    <row r="11" ht="21.75" customHeight="1" s="55">
      <c r="A11" s="75" t="n"/>
      <c r="B11" s="77" t="n"/>
      <c r="C11" s="77" t="n"/>
      <c r="D11" s="78" t="n"/>
      <c r="E11" s="78" t="n"/>
      <c r="F11" s="78" t="n"/>
      <c r="G11" s="79">
        <f>IF($A11="","",ROUND($E11*MAX(0,MIN('1. Iestatījumi'!$C$10,IF($C11="",'1. Iestatījumi'!$C$10,$C11))-MAX('1. Iestatījumi'!$C$9,$B11)+1)/('1. Iestatījumi'!$C$10-'1. Iestatījumi'!$C$9+1),1)+IF(AND($A11&lt;&gt;"",$B11&lt;='1. Iestatījumi'!$C$9),$F11,0))</f>
        <v/>
      </c>
      <c r="H11" s="79">
        <f>IF($A11="","",SUMIFS('3. Atvaļinājumu žurnāls'!$E:$E,'3. Atvaļinājumu žurnāls'!$A:$A,$A11,'3. Atvaļinājumu žurnāls'!$B:$B,"Atvaļinājums",'3. Atvaļinājumu žurnāls'!$F:$F,"Apstiprināts",'3. Atvaļinājumu žurnāls'!$C:$C,"&gt;="&amp;'1. Iestatījumi'!$C$9,'3. Atvaļinājumu žurnāls'!$C:$C,"&lt;="&amp;'1. Iestatījumi'!$C$10))</f>
        <v/>
      </c>
      <c r="I11" s="79">
        <f>IF($A11="","",SUMIFS('3. Atvaļinājumu žurnāls'!$E:$E,'3. Atvaļinājumu žurnāls'!$A:$A,$A11,'3. Atvaļinājumu žurnāls'!$B:$B,"Atvaļinājums",'3. Atvaļinājumu žurnāls'!$F:$F,"Gaida",'3. Atvaļinājumu žurnāls'!$C:$C,"&gt;="&amp;'1. Iestatījumi'!$C$9,'3. Atvaļinājumu žurnāls'!$C:$C,"&lt;="&amp;'1. Iestatījumi'!$C$10))</f>
        <v/>
      </c>
      <c r="J11" s="79">
        <f>IF($A11="","",$G11-$H11-$I11)</f>
        <v/>
      </c>
    </row>
    <row r="12" ht="21.75" customHeight="1" s="55">
      <c r="A12" s="75" t="n"/>
      <c r="B12" s="77" t="n"/>
      <c r="C12" s="77" t="n"/>
      <c r="D12" s="78" t="n"/>
      <c r="E12" s="78" t="n"/>
      <c r="F12" s="78" t="n"/>
      <c r="G12" s="79">
        <f>IF($A12="","",ROUND($E12*MAX(0,MIN('1. Iestatījumi'!$C$10,IF($C12="",'1. Iestatījumi'!$C$10,$C12))-MAX('1. Iestatījumi'!$C$9,$B12)+1)/('1. Iestatījumi'!$C$10-'1. Iestatījumi'!$C$9+1),1)+IF(AND($A12&lt;&gt;"",$B12&lt;='1. Iestatījumi'!$C$9),$F12,0))</f>
        <v/>
      </c>
      <c r="H12" s="79">
        <f>IF($A12="","",SUMIFS('3. Atvaļinājumu žurnāls'!$E:$E,'3. Atvaļinājumu žurnāls'!$A:$A,$A12,'3. Atvaļinājumu žurnāls'!$B:$B,"Atvaļinājums",'3. Atvaļinājumu žurnāls'!$F:$F,"Apstiprināts",'3. Atvaļinājumu žurnāls'!$C:$C,"&gt;="&amp;'1. Iestatījumi'!$C$9,'3. Atvaļinājumu žurnāls'!$C:$C,"&lt;="&amp;'1. Iestatījumi'!$C$10))</f>
        <v/>
      </c>
      <c r="I12" s="79">
        <f>IF($A12="","",SUMIFS('3. Atvaļinājumu žurnāls'!$E:$E,'3. Atvaļinājumu žurnāls'!$A:$A,$A12,'3. Atvaļinājumu žurnāls'!$B:$B,"Atvaļinājums",'3. Atvaļinājumu žurnāls'!$F:$F,"Gaida",'3. Atvaļinājumu žurnāls'!$C:$C,"&gt;="&amp;'1. Iestatījumi'!$C$9,'3. Atvaļinājumu žurnāls'!$C:$C,"&lt;="&amp;'1. Iestatījumi'!$C$10))</f>
        <v/>
      </c>
      <c r="J12" s="79">
        <f>IF($A12="","",$G12-$H12-$I12)</f>
        <v/>
      </c>
    </row>
    <row r="13" ht="21.75" customHeight="1" s="55">
      <c r="A13" s="75" t="n"/>
      <c r="B13" s="77" t="n"/>
      <c r="C13" s="77" t="n"/>
      <c r="D13" s="78" t="n"/>
      <c r="E13" s="78" t="n"/>
      <c r="F13" s="78" t="n"/>
      <c r="G13" s="79">
        <f>IF($A13="","",ROUND($E13*MAX(0,MIN('1. Iestatījumi'!$C$10,IF($C13="",'1. Iestatījumi'!$C$10,$C13))-MAX('1. Iestatījumi'!$C$9,$B13)+1)/('1. Iestatījumi'!$C$10-'1. Iestatījumi'!$C$9+1),1)+IF(AND($A13&lt;&gt;"",$B13&lt;='1. Iestatījumi'!$C$9),$F13,0))</f>
        <v/>
      </c>
      <c r="H13" s="79">
        <f>IF($A13="","",SUMIFS('3. Atvaļinājumu žurnāls'!$E:$E,'3. Atvaļinājumu žurnāls'!$A:$A,$A13,'3. Atvaļinājumu žurnāls'!$B:$B,"Atvaļinājums",'3. Atvaļinājumu žurnāls'!$F:$F,"Apstiprināts",'3. Atvaļinājumu žurnāls'!$C:$C,"&gt;="&amp;'1. Iestatījumi'!$C$9,'3. Atvaļinājumu žurnāls'!$C:$C,"&lt;="&amp;'1. Iestatījumi'!$C$10))</f>
        <v/>
      </c>
      <c r="I13" s="79">
        <f>IF($A13="","",SUMIFS('3. Atvaļinājumu žurnāls'!$E:$E,'3. Atvaļinājumu žurnāls'!$A:$A,$A13,'3. Atvaļinājumu žurnāls'!$B:$B,"Atvaļinājums",'3. Atvaļinājumu žurnāls'!$F:$F,"Gaida",'3. Atvaļinājumu žurnāls'!$C:$C,"&gt;="&amp;'1. Iestatījumi'!$C$9,'3. Atvaļinājumu žurnāls'!$C:$C,"&lt;="&amp;'1. Iestatījumi'!$C$10))</f>
        <v/>
      </c>
      <c r="J13" s="79">
        <f>IF($A13="","",$G13-$H13-$I13)</f>
        <v/>
      </c>
    </row>
    <row r="14" ht="21.75" customHeight="1" s="55">
      <c r="A14" s="75" t="n"/>
      <c r="B14" s="77" t="n"/>
      <c r="C14" s="77" t="n"/>
      <c r="D14" s="78" t="n"/>
      <c r="E14" s="78" t="n"/>
      <c r="F14" s="78" t="n"/>
      <c r="G14" s="79">
        <f>IF($A14="","",ROUND($E14*MAX(0,MIN('1. Iestatījumi'!$C$10,IF($C14="",'1. Iestatījumi'!$C$10,$C14))-MAX('1. Iestatījumi'!$C$9,$B14)+1)/('1. Iestatījumi'!$C$10-'1. Iestatījumi'!$C$9+1),1)+IF(AND($A14&lt;&gt;"",$B14&lt;='1. Iestatījumi'!$C$9),$F14,0))</f>
        <v/>
      </c>
      <c r="H14" s="79">
        <f>IF($A14="","",SUMIFS('3. Atvaļinājumu žurnāls'!$E:$E,'3. Atvaļinājumu žurnāls'!$A:$A,$A14,'3. Atvaļinājumu žurnāls'!$B:$B,"Atvaļinājums",'3. Atvaļinājumu žurnāls'!$F:$F,"Apstiprināts",'3. Atvaļinājumu žurnāls'!$C:$C,"&gt;="&amp;'1. Iestatījumi'!$C$9,'3. Atvaļinājumu žurnāls'!$C:$C,"&lt;="&amp;'1. Iestatījumi'!$C$10))</f>
        <v/>
      </c>
      <c r="I14" s="79">
        <f>IF($A14="","",SUMIFS('3. Atvaļinājumu žurnāls'!$E:$E,'3. Atvaļinājumu žurnāls'!$A:$A,$A14,'3. Atvaļinājumu žurnāls'!$B:$B,"Atvaļinājums",'3. Atvaļinājumu žurnāls'!$F:$F,"Gaida",'3. Atvaļinājumu žurnāls'!$C:$C,"&gt;="&amp;'1. Iestatījumi'!$C$9,'3. Atvaļinājumu žurnāls'!$C:$C,"&lt;="&amp;'1. Iestatījumi'!$C$10))</f>
        <v/>
      </c>
      <c r="J14" s="79">
        <f>IF($A14="","",$G14-$H14-$I14)</f>
        <v/>
      </c>
    </row>
    <row r="15" ht="21.75" customHeight="1" s="55">
      <c r="A15" s="75" t="n"/>
      <c r="B15" s="77" t="n"/>
      <c r="C15" s="77" t="n"/>
      <c r="D15" s="78" t="n"/>
      <c r="E15" s="78" t="n"/>
      <c r="F15" s="78" t="n"/>
      <c r="G15" s="79">
        <f>IF($A15="","",ROUND($E15*MAX(0,MIN('1. Iestatījumi'!$C$10,IF($C15="",'1. Iestatījumi'!$C$10,$C15))-MAX('1. Iestatījumi'!$C$9,$B15)+1)/('1. Iestatījumi'!$C$10-'1. Iestatījumi'!$C$9+1),1)+IF(AND($A15&lt;&gt;"",$B15&lt;='1. Iestatījumi'!$C$9),$F15,0))</f>
        <v/>
      </c>
      <c r="H15" s="79">
        <f>IF($A15="","",SUMIFS('3. Atvaļinājumu žurnāls'!$E:$E,'3. Atvaļinājumu žurnāls'!$A:$A,$A15,'3. Atvaļinājumu žurnāls'!$B:$B,"Atvaļinājums",'3. Atvaļinājumu žurnāls'!$F:$F,"Apstiprināts",'3. Atvaļinājumu žurnāls'!$C:$C,"&gt;="&amp;'1. Iestatījumi'!$C$9,'3. Atvaļinājumu žurnāls'!$C:$C,"&lt;="&amp;'1. Iestatījumi'!$C$10))</f>
        <v/>
      </c>
      <c r="I15" s="79">
        <f>IF($A15="","",SUMIFS('3. Atvaļinājumu žurnāls'!$E:$E,'3. Atvaļinājumu žurnāls'!$A:$A,$A15,'3. Atvaļinājumu žurnāls'!$B:$B,"Atvaļinājums",'3. Atvaļinājumu žurnāls'!$F:$F,"Gaida",'3. Atvaļinājumu žurnāls'!$C:$C,"&gt;="&amp;'1. Iestatījumi'!$C$9,'3. Atvaļinājumu žurnāls'!$C:$C,"&lt;="&amp;'1. Iestatījumi'!$C$10))</f>
        <v/>
      </c>
      <c r="J15" s="79">
        <f>IF($A15="","",$G15-$H15-$I15)</f>
        <v/>
      </c>
    </row>
    <row r="16" ht="21.75" customHeight="1" s="55">
      <c r="A16" s="75" t="n"/>
      <c r="B16" s="77" t="n"/>
      <c r="C16" s="77" t="n"/>
      <c r="D16" s="78" t="n"/>
      <c r="E16" s="78" t="n"/>
      <c r="F16" s="78" t="n"/>
      <c r="G16" s="79">
        <f>IF($A16="","",ROUND($E16*MAX(0,MIN('1. Iestatījumi'!$C$10,IF($C16="",'1. Iestatījumi'!$C$10,$C16))-MAX('1. Iestatījumi'!$C$9,$B16)+1)/('1. Iestatījumi'!$C$10-'1. Iestatījumi'!$C$9+1),1)+IF(AND($A16&lt;&gt;"",$B16&lt;='1. Iestatījumi'!$C$9),$F16,0))</f>
        <v/>
      </c>
      <c r="H16" s="79">
        <f>IF($A16="","",SUMIFS('3. Atvaļinājumu žurnāls'!$E:$E,'3. Atvaļinājumu žurnāls'!$A:$A,$A16,'3. Atvaļinājumu žurnāls'!$B:$B,"Atvaļinājums",'3. Atvaļinājumu žurnāls'!$F:$F,"Apstiprināts",'3. Atvaļinājumu žurnāls'!$C:$C,"&gt;="&amp;'1. Iestatījumi'!$C$9,'3. Atvaļinājumu žurnāls'!$C:$C,"&lt;="&amp;'1. Iestatījumi'!$C$10))</f>
        <v/>
      </c>
      <c r="I16" s="79">
        <f>IF($A16="","",SUMIFS('3. Atvaļinājumu žurnāls'!$E:$E,'3. Atvaļinājumu žurnāls'!$A:$A,$A16,'3. Atvaļinājumu žurnāls'!$B:$B,"Atvaļinājums",'3. Atvaļinājumu žurnāls'!$F:$F,"Gaida",'3. Atvaļinājumu žurnāls'!$C:$C,"&gt;="&amp;'1. Iestatījumi'!$C$9,'3. Atvaļinājumu žurnāls'!$C:$C,"&lt;="&amp;'1. Iestatījumi'!$C$10))</f>
        <v/>
      </c>
      <c r="J16" s="79">
        <f>IF($A16="","",$G16-$H16-$I16)</f>
        <v/>
      </c>
    </row>
    <row r="17" ht="21.75" customHeight="1" s="55">
      <c r="A17" s="75" t="n"/>
      <c r="B17" s="77" t="n"/>
      <c r="C17" s="77" t="n"/>
      <c r="D17" s="78" t="n"/>
      <c r="E17" s="78" t="n"/>
      <c r="F17" s="78" t="n"/>
      <c r="G17" s="79">
        <f>IF($A17="","",ROUND($E17*MAX(0,MIN('1. Iestatījumi'!$C$10,IF($C17="",'1. Iestatījumi'!$C$10,$C17))-MAX('1. Iestatījumi'!$C$9,$B17)+1)/('1. Iestatījumi'!$C$10-'1. Iestatījumi'!$C$9+1),1)+IF(AND($A17&lt;&gt;"",$B17&lt;='1. Iestatījumi'!$C$9),$F17,0))</f>
        <v/>
      </c>
      <c r="H17" s="79">
        <f>IF($A17="","",SUMIFS('3. Atvaļinājumu žurnāls'!$E:$E,'3. Atvaļinājumu žurnāls'!$A:$A,$A17,'3. Atvaļinājumu žurnāls'!$B:$B,"Atvaļinājums",'3. Atvaļinājumu žurnāls'!$F:$F,"Apstiprināts",'3. Atvaļinājumu žurnāls'!$C:$C,"&gt;="&amp;'1. Iestatījumi'!$C$9,'3. Atvaļinājumu žurnāls'!$C:$C,"&lt;="&amp;'1. Iestatījumi'!$C$10))</f>
        <v/>
      </c>
      <c r="I17" s="79">
        <f>IF($A17="","",SUMIFS('3. Atvaļinājumu žurnāls'!$E:$E,'3. Atvaļinājumu žurnāls'!$A:$A,$A17,'3. Atvaļinājumu žurnāls'!$B:$B,"Atvaļinājums",'3. Atvaļinājumu žurnāls'!$F:$F,"Gaida",'3. Atvaļinājumu žurnāls'!$C:$C,"&gt;="&amp;'1. Iestatījumi'!$C$9,'3. Atvaļinājumu žurnāls'!$C:$C,"&lt;="&amp;'1. Iestatījumi'!$C$10))</f>
        <v/>
      </c>
      <c r="J17" s="79">
        <f>IF($A17="","",$G17-$H17-$I17)</f>
        <v/>
      </c>
    </row>
    <row r="18" ht="21.75" customHeight="1" s="55">
      <c r="A18" s="75" t="n"/>
      <c r="B18" s="77" t="n"/>
      <c r="C18" s="77" t="n"/>
      <c r="D18" s="78" t="n"/>
      <c r="E18" s="78" t="n"/>
      <c r="F18" s="78" t="n"/>
      <c r="G18" s="79">
        <f>IF($A18="","",ROUND($E18*MAX(0,MIN('1. Iestatījumi'!$C$10,IF($C18="",'1. Iestatījumi'!$C$10,$C18))-MAX('1. Iestatījumi'!$C$9,$B18)+1)/('1. Iestatījumi'!$C$10-'1. Iestatījumi'!$C$9+1),1)+IF(AND($A18&lt;&gt;"",$B18&lt;='1. Iestatījumi'!$C$9),$F18,0))</f>
        <v/>
      </c>
      <c r="H18" s="79">
        <f>IF($A18="","",SUMIFS('3. Atvaļinājumu žurnāls'!$E:$E,'3. Atvaļinājumu žurnāls'!$A:$A,$A18,'3. Atvaļinājumu žurnāls'!$B:$B,"Atvaļinājums",'3. Atvaļinājumu žurnāls'!$F:$F,"Apstiprināts",'3. Atvaļinājumu žurnāls'!$C:$C,"&gt;="&amp;'1. Iestatījumi'!$C$9,'3. Atvaļinājumu žurnāls'!$C:$C,"&lt;="&amp;'1. Iestatījumi'!$C$10))</f>
        <v/>
      </c>
      <c r="I18" s="79">
        <f>IF($A18="","",SUMIFS('3. Atvaļinājumu žurnāls'!$E:$E,'3. Atvaļinājumu žurnāls'!$A:$A,$A18,'3. Atvaļinājumu žurnāls'!$B:$B,"Atvaļinājums",'3. Atvaļinājumu žurnāls'!$F:$F,"Gaida",'3. Atvaļinājumu žurnāls'!$C:$C,"&gt;="&amp;'1. Iestatījumi'!$C$9,'3. Atvaļinājumu žurnāls'!$C:$C,"&lt;="&amp;'1. Iestatījumi'!$C$10))</f>
        <v/>
      </c>
      <c r="J18" s="79">
        <f>IF($A18="","",$G18-$H18-$I18)</f>
        <v/>
      </c>
    </row>
    <row r="19" ht="21.75" customHeight="1" s="55">
      <c r="A19" s="75" t="n"/>
      <c r="B19" s="77" t="n"/>
      <c r="C19" s="77" t="n"/>
      <c r="D19" s="78" t="n"/>
      <c r="E19" s="78" t="n"/>
      <c r="F19" s="78" t="n"/>
      <c r="G19" s="79">
        <f>IF($A19="","",ROUND($E19*MAX(0,MIN('1. Iestatījumi'!$C$10,IF($C19="",'1. Iestatījumi'!$C$10,$C19))-MAX('1. Iestatījumi'!$C$9,$B19)+1)/('1. Iestatījumi'!$C$10-'1. Iestatījumi'!$C$9+1),1)+IF(AND($A19&lt;&gt;"",$B19&lt;='1. Iestatījumi'!$C$9),$F19,0))</f>
        <v/>
      </c>
      <c r="H19" s="79">
        <f>IF($A19="","",SUMIFS('3. Atvaļinājumu žurnāls'!$E:$E,'3. Atvaļinājumu žurnāls'!$A:$A,$A19,'3. Atvaļinājumu žurnāls'!$B:$B,"Atvaļinājums",'3. Atvaļinājumu žurnāls'!$F:$F,"Apstiprināts",'3. Atvaļinājumu žurnāls'!$C:$C,"&gt;="&amp;'1. Iestatījumi'!$C$9,'3. Atvaļinājumu žurnāls'!$C:$C,"&lt;="&amp;'1. Iestatījumi'!$C$10))</f>
        <v/>
      </c>
      <c r="I19" s="79">
        <f>IF($A19="","",SUMIFS('3. Atvaļinājumu žurnāls'!$E:$E,'3. Atvaļinājumu žurnāls'!$A:$A,$A19,'3. Atvaļinājumu žurnāls'!$B:$B,"Atvaļinājums",'3. Atvaļinājumu žurnāls'!$F:$F,"Gaida",'3. Atvaļinājumu žurnāls'!$C:$C,"&gt;="&amp;'1. Iestatījumi'!$C$9,'3. Atvaļinājumu žurnāls'!$C:$C,"&lt;="&amp;'1. Iestatījumi'!$C$10))</f>
        <v/>
      </c>
      <c r="J19" s="79">
        <f>IF($A19="","",$G19-$H19-$I19)</f>
        <v/>
      </c>
    </row>
    <row r="20" ht="21.75" customHeight="1" s="55">
      <c r="A20" s="75" t="n"/>
      <c r="B20" s="77" t="n"/>
      <c r="C20" s="77" t="n"/>
      <c r="D20" s="78" t="n"/>
      <c r="E20" s="78" t="n"/>
      <c r="F20" s="78" t="n"/>
      <c r="G20" s="79">
        <f>IF($A20="","",ROUND($E20*MAX(0,MIN('1. Iestatījumi'!$C$10,IF($C20="",'1. Iestatījumi'!$C$10,$C20))-MAX('1. Iestatījumi'!$C$9,$B20)+1)/('1. Iestatījumi'!$C$10-'1. Iestatījumi'!$C$9+1),1)+IF(AND($A20&lt;&gt;"",$B20&lt;='1. Iestatījumi'!$C$9),$F20,0))</f>
        <v/>
      </c>
      <c r="H20" s="79">
        <f>IF($A20="","",SUMIFS('3. Atvaļinājumu žurnāls'!$E:$E,'3. Atvaļinājumu žurnāls'!$A:$A,$A20,'3. Atvaļinājumu žurnāls'!$B:$B,"Atvaļinājums",'3. Atvaļinājumu žurnāls'!$F:$F,"Apstiprināts",'3. Atvaļinājumu žurnāls'!$C:$C,"&gt;="&amp;'1. Iestatījumi'!$C$9,'3. Atvaļinājumu žurnāls'!$C:$C,"&lt;="&amp;'1. Iestatījumi'!$C$10))</f>
        <v/>
      </c>
      <c r="I20" s="79">
        <f>IF($A20="","",SUMIFS('3. Atvaļinājumu žurnāls'!$E:$E,'3. Atvaļinājumu žurnāls'!$A:$A,$A20,'3. Atvaļinājumu žurnāls'!$B:$B,"Atvaļinājums",'3. Atvaļinājumu žurnāls'!$F:$F,"Gaida",'3. Atvaļinājumu žurnāls'!$C:$C,"&gt;="&amp;'1. Iestatījumi'!$C$9,'3. Atvaļinājumu žurnāls'!$C:$C,"&lt;="&amp;'1. Iestatījumi'!$C$10))</f>
        <v/>
      </c>
      <c r="J20" s="79">
        <f>IF($A20="","",$G20-$H20-$I20)</f>
        <v/>
      </c>
    </row>
    <row r="21" ht="21.75" customHeight="1" s="55">
      <c r="A21" s="75" t="n"/>
      <c r="B21" s="77" t="n"/>
      <c r="C21" s="77" t="n"/>
      <c r="D21" s="78" t="n"/>
      <c r="E21" s="78" t="n"/>
      <c r="F21" s="78" t="n"/>
      <c r="G21" s="79">
        <f>IF($A21="","",ROUND($E21*MAX(0,MIN('1. Iestatījumi'!$C$10,IF($C21="",'1. Iestatījumi'!$C$10,$C21))-MAX('1. Iestatījumi'!$C$9,$B21)+1)/('1. Iestatījumi'!$C$10-'1. Iestatījumi'!$C$9+1),1)+IF(AND($A21&lt;&gt;"",$B21&lt;='1. Iestatījumi'!$C$9),$F21,0))</f>
        <v/>
      </c>
      <c r="H21" s="79">
        <f>IF($A21="","",SUMIFS('3. Atvaļinājumu žurnāls'!$E:$E,'3. Atvaļinājumu žurnāls'!$A:$A,$A21,'3. Atvaļinājumu žurnāls'!$B:$B,"Atvaļinājums",'3. Atvaļinājumu žurnāls'!$F:$F,"Apstiprināts",'3. Atvaļinājumu žurnāls'!$C:$C,"&gt;="&amp;'1. Iestatījumi'!$C$9,'3. Atvaļinājumu žurnāls'!$C:$C,"&lt;="&amp;'1. Iestatījumi'!$C$10))</f>
        <v/>
      </c>
      <c r="I21" s="79">
        <f>IF($A21="","",SUMIFS('3. Atvaļinājumu žurnāls'!$E:$E,'3. Atvaļinājumu žurnāls'!$A:$A,$A21,'3. Atvaļinājumu žurnāls'!$B:$B,"Atvaļinājums",'3. Atvaļinājumu žurnāls'!$F:$F,"Gaida",'3. Atvaļinājumu žurnāls'!$C:$C,"&gt;="&amp;'1. Iestatījumi'!$C$9,'3. Atvaļinājumu žurnāls'!$C:$C,"&lt;="&amp;'1. Iestatījumi'!$C$10))</f>
        <v/>
      </c>
      <c r="J21" s="79">
        <f>IF($A21="","",$G21-$H21-$I21)</f>
        <v/>
      </c>
    </row>
    <row r="22" ht="21.75" customHeight="1" s="55">
      <c r="A22" s="75" t="n"/>
      <c r="B22" s="77" t="n"/>
      <c r="C22" s="77" t="n"/>
      <c r="D22" s="78" t="n"/>
      <c r="E22" s="78" t="n"/>
      <c r="F22" s="78" t="n"/>
      <c r="G22" s="79">
        <f>IF($A22="","",ROUND($E22*MAX(0,MIN('1. Iestatījumi'!$C$10,IF($C22="",'1. Iestatījumi'!$C$10,$C22))-MAX('1. Iestatījumi'!$C$9,$B22)+1)/('1. Iestatījumi'!$C$10-'1. Iestatījumi'!$C$9+1),1)+IF(AND($A22&lt;&gt;"",$B22&lt;='1. Iestatījumi'!$C$9),$F22,0))</f>
        <v/>
      </c>
      <c r="H22" s="79">
        <f>IF($A22="","",SUMIFS('3. Atvaļinājumu žurnāls'!$E:$E,'3. Atvaļinājumu žurnāls'!$A:$A,$A22,'3. Atvaļinājumu žurnāls'!$B:$B,"Atvaļinājums",'3. Atvaļinājumu žurnāls'!$F:$F,"Apstiprināts",'3. Atvaļinājumu žurnāls'!$C:$C,"&gt;="&amp;'1. Iestatījumi'!$C$9,'3. Atvaļinājumu žurnāls'!$C:$C,"&lt;="&amp;'1. Iestatījumi'!$C$10))</f>
        <v/>
      </c>
      <c r="I22" s="79">
        <f>IF($A22="","",SUMIFS('3. Atvaļinājumu žurnāls'!$E:$E,'3. Atvaļinājumu žurnāls'!$A:$A,$A22,'3. Atvaļinājumu žurnāls'!$B:$B,"Atvaļinājums",'3. Atvaļinājumu žurnāls'!$F:$F,"Gaida",'3. Atvaļinājumu žurnāls'!$C:$C,"&gt;="&amp;'1. Iestatījumi'!$C$9,'3. Atvaļinājumu žurnāls'!$C:$C,"&lt;="&amp;'1. Iestatījumi'!$C$10))</f>
        <v/>
      </c>
      <c r="J22" s="79">
        <f>IF($A22="","",$G22-$H22-$I22)</f>
        <v/>
      </c>
    </row>
    <row r="23" ht="21.75" customHeight="1" s="55">
      <c r="A23" s="75" t="n"/>
      <c r="B23" s="77" t="n"/>
      <c r="C23" s="77" t="n"/>
      <c r="D23" s="78" t="n"/>
      <c r="E23" s="78" t="n"/>
      <c r="F23" s="78" t="n"/>
      <c r="G23" s="79">
        <f>IF($A23="","",ROUND($E23*MAX(0,MIN('1. Iestatījumi'!$C$10,IF($C23="",'1. Iestatījumi'!$C$10,$C23))-MAX('1. Iestatījumi'!$C$9,$B23)+1)/('1. Iestatījumi'!$C$10-'1. Iestatījumi'!$C$9+1),1)+IF(AND($A23&lt;&gt;"",$B23&lt;='1. Iestatījumi'!$C$9),$F23,0))</f>
        <v/>
      </c>
      <c r="H23" s="79">
        <f>IF($A23="","",SUMIFS('3. Atvaļinājumu žurnāls'!$E:$E,'3. Atvaļinājumu žurnāls'!$A:$A,$A23,'3. Atvaļinājumu žurnāls'!$B:$B,"Atvaļinājums",'3. Atvaļinājumu žurnāls'!$F:$F,"Apstiprināts",'3. Atvaļinājumu žurnāls'!$C:$C,"&gt;="&amp;'1. Iestatījumi'!$C$9,'3. Atvaļinājumu žurnāls'!$C:$C,"&lt;="&amp;'1. Iestatījumi'!$C$10))</f>
        <v/>
      </c>
      <c r="I23" s="79">
        <f>IF($A23="","",SUMIFS('3. Atvaļinājumu žurnāls'!$E:$E,'3. Atvaļinājumu žurnāls'!$A:$A,$A23,'3. Atvaļinājumu žurnāls'!$B:$B,"Atvaļinājums",'3. Atvaļinājumu žurnāls'!$F:$F,"Gaida",'3. Atvaļinājumu žurnāls'!$C:$C,"&gt;="&amp;'1. Iestatījumi'!$C$9,'3. Atvaļinājumu žurnāls'!$C:$C,"&lt;="&amp;'1. Iestatījumi'!$C$10))</f>
        <v/>
      </c>
      <c r="J23" s="79">
        <f>IF($A23="","",$G23-$H23-$I23)</f>
        <v/>
      </c>
    </row>
    <row r="24" ht="21.75" customHeight="1" s="55">
      <c r="A24" s="75" t="n"/>
      <c r="B24" s="77" t="n"/>
      <c r="C24" s="77" t="n"/>
      <c r="D24" s="78" t="n"/>
      <c r="E24" s="78" t="n"/>
      <c r="F24" s="78" t="n"/>
      <c r="G24" s="79">
        <f>IF($A24="","",ROUND($E24*MAX(0,MIN('1. Iestatījumi'!$C$10,IF($C24="",'1. Iestatījumi'!$C$10,$C24))-MAX('1. Iestatījumi'!$C$9,$B24)+1)/('1. Iestatījumi'!$C$10-'1. Iestatījumi'!$C$9+1),1)+IF(AND($A24&lt;&gt;"",$B24&lt;='1. Iestatījumi'!$C$9),$F24,0))</f>
        <v/>
      </c>
      <c r="H24" s="79">
        <f>IF($A24="","",SUMIFS('3. Atvaļinājumu žurnāls'!$E:$E,'3. Atvaļinājumu žurnāls'!$A:$A,$A24,'3. Atvaļinājumu žurnāls'!$B:$B,"Atvaļinājums",'3. Atvaļinājumu žurnāls'!$F:$F,"Apstiprināts",'3. Atvaļinājumu žurnāls'!$C:$C,"&gt;="&amp;'1. Iestatījumi'!$C$9,'3. Atvaļinājumu žurnāls'!$C:$C,"&lt;="&amp;'1. Iestatījumi'!$C$10))</f>
        <v/>
      </c>
      <c r="I24" s="79">
        <f>IF($A24="","",SUMIFS('3. Atvaļinājumu žurnāls'!$E:$E,'3. Atvaļinājumu žurnāls'!$A:$A,$A24,'3. Atvaļinājumu žurnāls'!$B:$B,"Atvaļinājums",'3. Atvaļinājumu žurnāls'!$F:$F,"Gaida",'3. Atvaļinājumu žurnāls'!$C:$C,"&gt;="&amp;'1. Iestatījumi'!$C$9,'3. Atvaļinājumu žurnāls'!$C:$C,"&lt;="&amp;'1. Iestatījumi'!$C$10))</f>
        <v/>
      </c>
      <c r="J24" s="79">
        <f>IF($A24="","",$G24-$H24-$I24)</f>
        <v/>
      </c>
    </row>
    <row r="25" ht="21.75" customHeight="1" s="55">
      <c r="A25" s="75" t="n"/>
      <c r="B25" s="77" t="n"/>
      <c r="C25" s="77" t="n"/>
      <c r="D25" s="78" t="n"/>
      <c r="E25" s="78" t="n"/>
      <c r="F25" s="78" t="n"/>
      <c r="G25" s="79">
        <f>IF($A25="","",ROUND($E25*MAX(0,MIN('1. Iestatījumi'!$C$10,IF($C25="",'1. Iestatījumi'!$C$10,$C25))-MAX('1. Iestatījumi'!$C$9,$B25)+1)/('1. Iestatījumi'!$C$10-'1. Iestatījumi'!$C$9+1),1)+IF(AND($A25&lt;&gt;"",$B25&lt;='1. Iestatījumi'!$C$9),$F25,0))</f>
        <v/>
      </c>
      <c r="H25" s="79">
        <f>IF($A25="","",SUMIFS('3. Atvaļinājumu žurnāls'!$E:$E,'3. Atvaļinājumu žurnāls'!$A:$A,$A25,'3. Atvaļinājumu žurnāls'!$B:$B,"Atvaļinājums",'3. Atvaļinājumu žurnāls'!$F:$F,"Apstiprināts",'3. Atvaļinājumu žurnāls'!$C:$C,"&gt;="&amp;'1. Iestatījumi'!$C$9,'3. Atvaļinājumu žurnāls'!$C:$C,"&lt;="&amp;'1. Iestatījumi'!$C$10))</f>
        <v/>
      </c>
      <c r="I25" s="79">
        <f>IF($A25="","",SUMIFS('3. Atvaļinājumu žurnāls'!$E:$E,'3. Atvaļinājumu žurnāls'!$A:$A,$A25,'3. Atvaļinājumu žurnāls'!$B:$B,"Atvaļinājums",'3. Atvaļinājumu žurnāls'!$F:$F,"Gaida",'3. Atvaļinājumu žurnāls'!$C:$C,"&gt;="&amp;'1. Iestatījumi'!$C$9,'3. Atvaļinājumu žurnāls'!$C:$C,"&lt;="&amp;'1. Iestatījumi'!$C$10))</f>
        <v/>
      </c>
      <c r="J25" s="79">
        <f>IF($A25="","",$G25-$H25-$I25)</f>
        <v/>
      </c>
    </row>
    <row r="26" ht="21.75" customHeight="1" s="55">
      <c r="A26" s="75" t="n"/>
      <c r="B26" s="77" t="n"/>
      <c r="C26" s="77" t="n"/>
      <c r="D26" s="78" t="n"/>
      <c r="E26" s="78" t="n"/>
      <c r="F26" s="78" t="n"/>
      <c r="G26" s="79">
        <f>IF($A26="","",ROUND($E26*MAX(0,MIN('1. Iestatījumi'!$C$10,IF($C26="",'1. Iestatījumi'!$C$10,$C26))-MAX('1. Iestatījumi'!$C$9,$B26)+1)/('1. Iestatījumi'!$C$10-'1. Iestatījumi'!$C$9+1),1)+IF(AND($A26&lt;&gt;"",$B26&lt;='1. Iestatījumi'!$C$9),$F26,0))</f>
        <v/>
      </c>
      <c r="H26" s="79">
        <f>IF($A26="","",SUMIFS('3. Atvaļinājumu žurnāls'!$E:$E,'3. Atvaļinājumu žurnāls'!$A:$A,$A26,'3. Atvaļinājumu žurnāls'!$B:$B,"Atvaļinājums",'3. Atvaļinājumu žurnāls'!$F:$F,"Apstiprināts",'3. Atvaļinājumu žurnāls'!$C:$C,"&gt;="&amp;'1. Iestatījumi'!$C$9,'3. Atvaļinājumu žurnāls'!$C:$C,"&lt;="&amp;'1. Iestatījumi'!$C$10))</f>
        <v/>
      </c>
      <c r="I26" s="79">
        <f>IF($A26="","",SUMIFS('3. Atvaļinājumu žurnāls'!$E:$E,'3. Atvaļinājumu žurnāls'!$A:$A,$A26,'3. Atvaļinājumu žurnāls'!$B:$B,"Atvaļinājums",'3. Atvaļinājumu žurnāls'!$F:$F,"Gaida",'3. Atvaļinājumu žurnāls'!$C:$C,"&gt;="&amp;'1. Iestatījumi'!$C$9,'3. Atvaļinājumu žurnāls'!$C:$C,"&lt;="&amp;'1. Iestatījumi'!$C$10))</f>
        <v/>
      </c>
      <c r="J26" s="79">
        <f>IF($A26="","",$G26-$H26-$I26)</f>
        <v/>
      </c>
    </row>
    <row r="27" ht="21.75" customHeight="1" s="55">
      <c r="A27" s="75" t="n"/>
      <c r="B27" s="77" t="n"/>
      <c r="C27" s="77" t="n"/>
      <c r="D27" s="78" t="n"/>
      <c r="E27" s="78" t="n"/>
      <c r="F27" s="78" t="n"/>
      <c r="G27" s="79">
        <f>IF($A27="","",ROUND($E27*MAX(0,MIN('1. Iestatījumi'!$C$10,IF($C27="",'1. Iestatījumi'!$C$10,$C27))-MAX('1. Iestatījumi'!$C$9,$B27)+1)/('1. Iestatījumi'!$C$10-'1. Iestatījumi'!$C$9+1),1)+IF(AND($A27&lt;&gt;"",$B27&lt;='1. Iestatījumi'!$C$9),$F27,0))</f>
        <v/>
      </c>
      <c r="H27" s="79">
        <f>IF($A27="","",SUMIFS('3. Atvaļinājumu žurnāls'!$E:$E,'3. Atvaļinājumu žurnāls'!$A:$A,$A27,'3. Atvaļinājumu žurnāls'!$B:$B,"Atvaļinājums",'3. Atvaļinājumu žurnāls'!$F:$F,"Apstiprināts",'3. Atvaļinājumu žurnāls'!$C:$C,"&gt;="&amp;'1. Iestatījumi'!$C$9,'3. Atvaļinājumu žurnāls'!$C:$C,"&lt;="&amp;'1. Iestatījumi'!$C$10))</f>
        <v/>
      </c>
      <c r="I27" s="79">
        <f>IF($A27="","",SUMIFS('3. Atvaļinājumu žurnāls'!$E:$E,'3. Atvaļinājumu žurnāls'!$A:$A,$A27,'3. Atvaļinājumu žurnāls'!$B:$B,"Atvaļinājums",'3. Atvaļinājumu žurnāls'!$F:$F,"Gaida",'3. Atvaļinājumu žurnāls'!$C:$C,"&gt;="&amp;'1. Iestatījumi'!$C$9,'3. Atvaļinājumu žurnāls'!$C:$C,"&lt;="&amp;'1. Iestatījumi'!$C$10))</f>
        <v/>
      </c>
      <c r="J27" s="79">
        <f>IF($A27="","",$G27-$H27-$I27)</f>
        <v/>
      </c>
    </row>
    <row r="28" ht="21.75" customHeight="1" s="55">
      <c r="A28" s="75" t="n"/>
      <c r="B28" s="77" t="n"/>
      <c r="C28" s="77" t="n"/>
      <c r="D28" s="78" t="n"/>
      <c r="E28" s="78" t="n"/>
      <c r="F28" s="78" t="n"/>
      <c r="G28" s="79">
        <f>IF($A28="","",ROUND($E28*MAX(0,MIN('1. Iestatījumi'!$C$10,IF($C28="",'1. Iestatījumi'!$C$10,$C28))-MAX('1. Iestatījumi'!$C$9,$B28)+1)/('1. Iestatījumi'!$C$10-'1. Iestatījumi'!$C$9+1),1)+IF(AND($A28&lt;&gt;"",$B28&lt;='1. Iestatījumi'!$C$9),$F28,0))</f>
        <v/>
      </c>
      <c r="H28" s="79">
        <f>IF($A28="","",SUMIFS('3. Atvaļinājumu žurnāls'!$E:$E,'3. Atvaļinājumu žurnāls'!$A:$A,$A28,'3. Atvaļinājumu žurnāls'!$B:$B,"Atvaļinājums",'3. Atvaļinājumu žurnāls'!$F:$F,"Apstiprināts",'3. Atvaļinājumu žurnāls'!$C:$C,"&gt;="&amp;'1. Iestatījumi'!$C$9,'3. Atvaļinājumu žurnāls'!$C:$C,"&lt;="&amp;'1. Iestatījumi'!$C$10))</f>
        <v/>
      </c>
      <c r="I28" s="79">
        <f>IF($A28="","",SUMIFS('3. Atvaļinājumu žurnāls'!$E:$E,'3. Atvaļinājumu žurnāls'!$A:$A,$A28,'3. Atvaļinājumu žurnāls'!$B:$B,"Atvaļinājums",'3. Atvaļinājumu žurnāls'!$F:$F,"Gaida",'3. Atvaļinājumu žurnāls'!$C:$C,"&gt;="&amp;'1. Iestatījumi'!$C$9,'3. Atvaļinājumu žurnāls'!$C:$C,"&lt;="&amp;'1. Iestatījumi'!$C$10))</f>
        <v/>
      </c>
      <c r="J28" s="79">
        <f>IF($A28="","",$G28-$H28-$I28)</f>
        <v/>
      </c>
    </row>
    <row r="29" ht="21.75" customHeight="1" s="55">
      <c r="A29" s="75" t="n"/>
      <c r="B29" s="77" t="n"/>
      <c r="C29" s="77" t="n"/>
      <c r="D29" s="78" t="n"/>
      <c r="E29" s="78" t="n"/>
      <c r="F29" s="78" t="n"/>
      <c r="G29" s="79">
        <f>IF($A29="","",ROUND($E29*MAX(0,MIN('1. Iestatījumi'!$C$10,IF($C29="",'1. Iestatījumi'!$C$10,$C29))-MAX('1. Iestatījumi'!$C$9,$B29)+1)/('1. Iestatījumi'!$C$10-'1. Iestatījumi'!$C$9+1),1)+IF(AND($A29&lt;&gt;"",$B29&lt;='1. Iestatījumi'!$C$9),$F29,0))</f>
        <v/>
      </c>
      <c r="H29" s="79">
        <f>IF($A29="","",SUMIFS('3. Atvaļinājumu žurnāls'!$E:$E,'3. Atvaļinājumu žurnāls'!$A:$A,$A29,'3. Atvaļinājumu žurnāls'!$B:$B,"Atvaļinājums",'3. Atvaļinājumu žurnāls'!$F:$F,"Apstiprināts",'3. Atvaļinājumu žurnāls'!$C:$C,"&gt;="&amp;'1. Iestatījumi'!$C$9,'3. Atvaļinājumu žurnāls'!$C:$C,"&lt;="&amp;'1. Iestatījumi'!$C$10))</f>
        <v/>
      </c>
      <c r="I29" s="79">
        <f>IF($A29="","",SUMIFS('3. Atvaļinājumu žurnāls'!$E:$E,'3. Atvaļinājumu žurnāls'!$A:$A,$A29,'3. Atvaļinājumu žurnāls'!$B:$B,"Atvaļinājums",'3. Atvaļinājumu žurnāls'!$F:$F,"Gaida",'3. Atvaļinājumu žurnāls'!$C:$C,"&gt;="&amp;'1. Iestatījumi'!$C$9,'3. Atvaļinājumu žurnāls'!$C:$C,"&lt;="&amp;'1. Iestatījumi'!$C$10))</f>
        <v/>
      </c>
      <c r="J29" s="79">
        <f>IF($A29="","",$G29-$H29-$I29)</f>
        <v/>
      </c>
    </row>
    <row r="30" ht="21.75" customHeight="1" s="55">
      <c r="A30" s="75" t="n"/>
      <c r="B30" s="77" t="n"/>
      <c r="C30" s="77" t="n"/>
      <c r="D30" s="78" t="n"/>
      <c r="E30" s="78" t="n"/>
      <c r="F30" s="78" t="n"/>
      <c r="G30" s="79">
        <f>IF($A30="","",ROUND($E30*MAX(0,MIN('1. Iestatījumi'!$C$10,IF($C30="",'1. Iestatījumi'!$C$10,$C30))-MAX('1. Iestatījumi'!$C$9,$B30)+1)/('1. Iestatījumi'!$C$10-'1. Iestatījumi'!$C$9+1),1)+IF(AND($A30&lt;&gt;"",$B30&lt;='1. Iestatījumi'!$C$9),$F30,0))</f>
        <v/>
      </c>
      <c r="H30" s="79">
        <f>IF($A30="","",SUMIFS('3. Atvaļinājumu žurnāls'!$E:$E,'3. Atvaļinājumu žurnāls'!$A:$A,$A30,'3. Atvaļinājumu žurnāls'!$B:$B,"Atvaļinājums",'3. Atvaļinājumu žurnāls'!$F:$F,"Apstiprināts",'3. Atvaļinājumu žurnāls'!$C:$C,"&gt;="&amp;'1. Iestatījumi'!$C$9,'3. Atvaļinājumu žurnāls'!$C:$C,"&lt;="&amp;'1. Iestatījumi'!$C$10))</f>
        <v/>
      </c>
      <c r="I30" s="79">
        <f>IF($A30="","",SUMIFS('3. Atvaļinājumu žurnāls'!$E:$E,'3. Atvaļinājumu žurnāls'!$A:$A,$A30,'3. Atvaļinājumu žurnāls'!$B:$B,"Atvaļinājums",'3. Atvaļinājumu žurnāls'!$F:$F,"Gaida",'3. Atvaļinājumu žurnāls'!$C:$C,"&gt;="&amp;'1. Iestatījumi'!$C$9,'3. Atvaļinājumu žurnāls'!$C:$C,"&lt;="&amp;'1. Iestatījumi'!$C$10))</f>
        <v/>
      </c>
      <c r="J30" s="79">
        <f>IF($A30="","",$G30-$H30-$I30)</f>
        <v/>
      </c>
    </row>
    <row r="31" ht="21.75" customHeight="1" s="55">
      <c r="A31" s="75" t="n"/>
      <c r="B31" s="77" t="n"/>
      <c r="C31" s="77" t="n"/>
      <c r="D31" s="78" t="n"/>
      <c r="E31" s="78" t="n"/>
      <c r="F31" s="78" t="n"/>
      <c r="G31" s="79">
        <f>IF($A31="","",ROUND($E31*MAX(0,MIN('1. Iestatījumi'!$C$10,IF($C31="",'1. Iestatījumi'!$C$10,$C31))-MAX('1. Iestatījumi'!$C$9,$B31)+1)/('1. Iestatījumi'!$C$10-'1. Iestatījumi'!$C$9+1),1)+IF(AND($A31&lt;&gt;"",$B31&lt;='1. Iestatījumi'!$C$9),$F31,0))</f>
        <v/>
      </c>
      <c r="H31" s="79">
        <f>IF($A31="","",SUMIFS('3. Atvaļinājumu žurnāls'!$E:$E,'3. Atvaļinājumu žurnāls'!$A:$A,$A31,'3. Atvaļinājumu žurnāls'!$B:$B,"Atvaļinājums",'3. Atvaļinājumu žurnāls'!$F:$F,"Apstiprināts",'3. Atvaļinājumu žurnāls'!$C:$C,"&gt;="&amp;'1. Iestatījumi'!$C$9,'3. Atvaļinājumu žurnāls'!$C:$C,"&lt;="&amp;'1. Iestatījumi'!$C$10))</f>
        <v/>
      </c>
      <c r="I31" s="79">
        <f>IF($A31="","",SUMIFS('3. Atvaļinājumu žurnāls'!$E:$E,'3. Atvaļinājumu žurnāls'!$A:$A,$A31,'3. Atvaļinājumu žurnāls'!$B:$B,"Atvaļinājums",'3. Atvaļinājumu žurnāls'!$F:$F,"Gaida",'3. Atvaļinājumu žurnāls'!$C:$C,"&gt;="&amp;'1. Iestatījumi'!$C$9,'3. Atvaļinājumu žurnāls'!$C:$C,"&lt;="&amp;'1. Iestatījumi'!$C$10))</f>
        <v/>
      </c>
      <c r="J31" s="79">
        <f>IF($A31="","",$G31-$H31-$I31)</f>
        <v/>
      </c>
    </row>
    <row r="32" ht="21.75" customHeight="1" s="55">
      <c r="A32" s="75" t="n"/>
      <c r="B32" s="77" t="n"/>
      <c r="C32" s="77" t="n"/>
      <c r="D32" s="78" t="n"/>
      <c r="E32" s="78" t="n"/>
      <c r="F32" s="78" t="n"/>
      <c r="G32" s="79">
        <f>IF($A32="","",ROUND($E32*MAX(0,MIN('1. Iestatījumi'!$C$10,IF($C32="",'1. Iestatījumi'!$C$10,$C32))-MAX('1. Iestatījumi'!$C$9,$B32)+1)/('1. Iestatījumi'!$C$10-'1. Iestatījumi'!$C$9+1),1)+IF(AND($A32&lt;&gt;"",$B32&lt;='1. Iestatījumi'!$C$9),$F32,0))</f>
        <v/>
      </c>
      <c r="H32" s="79">
        <f>IF($A32="","",SUMIFS('3. Atvaļinājumu žurnāls'!$E:$E,'3. Atvaļinājumu žurnāls'!$A:$A,$A32,'3. Atvaļinājumu žurnāls'!$B:$B,"Atvaļinājums",'3. Atvaļinājumu žurnāls'!$F:$F,"Apstiprināts",'3. Atvaļinājumu žurnāls'!$C:$C,"&gt;="&amp;'1. Iestatījumi'!$C$9,'3. Atvaļinājumu žurnāls'!$C:$C,"&lt;="&amp;'1. Iestatījumi'!$C$10))</f>
        <v/>
      </c>
      <c r="I32" s="79">
        <f>IF($A32="","",SUMIFS('3. Atvaļinājumu žurnāls'!$E:$E,'3. Atvaļinājumu žurnāls'!$A:$A,$A32,'3. Atvaļinājumu žurnāls'!$B:$B,"Atvaļinājums",'3. Atvaļinājumu žurnāls'!$F:$F,"Gaida",'3. Atvaļinājumu žurnāls'!$C:$C,"&gt;="&amp;'1. Iestatījumi'!$C$9,'3. Atvaļinājumu žurnāls'!$C:$C,"&lt;="&amp;'1. Iestatījumi'!$C$10))</f>
        <v/>
      </c>
      <c r="J32" s="79">
        <f>IF($A32="","",$G32-$H32-$I32)</f>
        <v/>
      </c>
    </row>
    <row r="33" ht="21.75" customHeight="1" s="55">
      <c r="A33" s="75" t="n"/>
      <c r="B33" s="77" t="n"/>
      <c r="C33" s="77" t="n"/>
      <c r="D33" s="78" t="n"/>
      <c r="E33" s="78" t="n"/>
      <c r="F33" s="78" t="n"/>
      <c r="G33" s="79">
        <f>IF($A33="","",ROUND($E33*MAX(0,MIN('1. Iestatījumi'!$C$10,IF($C33="",'1. Iestatījumi'!$C$10,$C33))-MAX('1. Iestatījumi'!$C$9,$B33)+1)/('1. Iestatījumi'!$C$10-'1. Iestatījumi'!$C$9+1),1)+IF(AND($A33&lt;&gt;"",$B33&lt;='1. Iestatījumi'!$C$9),$F33,0))</f>
        <v/>
      </c>
      <c r="H33" s="79">
        <f>IF($A33="","",SUMIFS('3. Atvaļinājumu žurnāls'!$E:$E,'3. Atvaļinājumu žurnāls'!$A:$A,$A33,'3. Atvaļinājumu žurnāls'!$B:$B,"Atvaļinājums",'3. Atvaļinājumu žurnāls'!$F:$F,"Apstiprināts",'3. Atvaļinājumu žurnāls'!$C:$C,"&gt;="&amp;'1. Iestatījumi'!$C$9,'3. Atvaļinājumu žurnāls'!$C:$C,"&lt;="&amp;'1. Iestatījumi'!$C$10))</f>
        <v/>
      </c>
      <c r="I33" s="79">
        <f>IF($A33="","",SUMIFS('3. Atvaļinājumu žurnāls'!$E:$E,'3. Atvaļinājumu žurnāls'!$A:$A,$A33,'3. Atvaļinājumu žurnāls'!$B:$B,"Atvaļinājums",'3. Atvaļinājumu žurnāls'!$F:$F,"Gaida",'3. Atvaļinājumu žurnāls'!$C:$C,"&gt;="&amp;'1. Iestatījumi'!$C$9,'3. Atvaļinājumu žurnāls'!$C:$C,"&lt;="&amp;'1. Iestatījumi'!$C$10))</f>
        <v/>
      </c>
      <c r="J33" s="79">
        <f>IF($A33="","",$G33-$H33-$I33)</f>
        <v/>
      </c>
    </row>
    <row r="34" ht="21.75" customHeight="1" s="55">
      <c r="A34" s="75" t="n"/>
      <c r="B34" s="77" t="n"/>
      <c r="C34" s="77" t="n"/>
      <c r="D34" s="78" t="n"/>
      <c r="E34" s="78" t="n"/>
      <c r="F34" s="78" t="n"/>
      <c r="G34" s="79">
        <f>IF($A34="","",ROUND($E34*MAX(0,MIN('1. Iestatījumi'!$C$10,IF($C34="",'1. Iestatījumi'!$C$10,$C34))-MAX('1. Iestatījumi'!$C$9,$B34)+1)/('1. Iestatījumi'!$C$10-'1. Iestatījumi'!$C$9+1),1)+IF(AND($A34&lt;&gt;"",$B34&lt;='1. Iestatījumi'!$C$9),$F34,0))</f>
        <v/>
      </c>
      <c r="H34" s="79">
        <f>IF($A34="","",SUMIFS('3. Atvaļinājumu žurnāls'!$E:$E,'3. Atvaļinājumu žurnāls'!$A:$A,$A34,'3. Atvaļinājumu žurnāls'!$B:$B,"Atvaļinājums",'3. Atvaļinājumu žurnāls'!$F:$F,"Apstiprināts",'3. Atvaļinājumu žurnāls'!$C:$C,"&gt;="&amp;'1. Iestatījumi'!$C$9,'3. Atvaļinājumu žurnāls'!$C:$C,"&lt;="&amp;'1. Iestatījumi'!$C$10))</f>
        <v/>
      </c>
      <c r="I34" s="79">
        <f>IF($A34="","",SUMIFS('3. Atvaļinājumu žurnāls'!$E:$E,'3. Atvaļinājumu žurnāls'!$A:$A,$A34,'3. Atvaļinājumu žurnāls'!$B:$B,"Atvaļinājums",'3. Atvaļinājumu žurnāls'!$F:$F,"Gaida",'3. Atvaļinājumu žurnāls'!$C:$C,"&gt;="&amp;'1. Iestatījumi'!$C$9,'3. Atvaļinājumu žurnāls'!$C:$C,"&lt;="&amp;'1. Iestatījumi'!$C$10))</f>
        <v/>
      </c>
      <c r="J34" s="79">
        <f>IF($A34="","",$G34-$H34-$I34)</f>
        <v/>
      </c>
    </row>
    <row r="35"/>
    <row r="36" ht="15" customHeight="1" s="55">
      <c r="A36" s="80" t="inlineStr">
        <is>
          <t>Komanda kopā</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Atvaļinājumu žurnāls</t>
        </is>
      </c>
    </row>
    <row r="2" ht="15" customHeight="1" s="55">
      <c r="A2" s="64" t="inlineStr">
        <is>
          <t>Viena rinda uz katru prombūtni. Aile „Dienas“ pati skaita kalendāra dienas, atskaitot svētku dienas.</t>
        </is>
      </c>
    </row>
    <row r="3"/>
    <row r="4" ht="27.75" customHeight="1" s="55">
      <c r="A4" s="74" t="inlineStr">
        <is>
          <t>Darbinieks</t>
        </is>
      </c>
      <c r="B4" s="74" t="inlineStr">
        <is>
          <t>Veids</t>
        </is>
      </c>
      <c r="C4" s="74" t="inlineStr">
        <is>
          <t>Datums no</t>
        </is>
      </c>
      <c r="D4" s="74" t="inlineStr">
        <is>
          <t>Datums līdz</t>
        </is>
      </c>
      <c r="E4" s="74" t="inlineStr">
        <is>
          <t>Dienas</t>
        </is>
      </c>
      <c r="F4" s="74" t="inlineStr">
        <is>
          <t>Statuss</t>
        </is>
      </c>
      <c r="G4" s="74" t="inlineStr">
        <is>
          <t>Piezīme</t>
        </is>
      </c>
    </row>
    <row r="5" ht="19.5" customHeight="1" s="55">
      <c r="A5" s="75" t="inlineStr">
        <is>
          <t>Anna Bērziņa</t>
        </is>
      </c>
      <c r="B5" s="77" t="inlineStr">
        <is>
          <t>Atvaļinājums</t>
        </is>
      </c>
      <c r="C5" s="115" t="n">
        <v>46118</v>
      </c>
      <c r="D5" s="115" t="n">
        <v>46122</v>
      </c>
      <c r="E5" s="79">
        <f>IF(OR($A5="",$C5="",$D5=""),"",IF('1. Iestatījumi'!$C$18="Jā",$D5-$C5+1,$D5-$C5+1-COUNTIFS(Svetkudienas,"&gt;="&amp;$C5,Svetkudienas,"&lt;="&amp;$D5)))</f>
        <v/>
      </c>
      <c r="F5" s="77" t="inlineStr">
        <is>
          <t>Apstiprināts</t>
        </is>
      </c>
      <c r="G5" s="75" t="inlineStr">
        <is>
          <t>Lieldienas</t>
        </is>
      </c>
    </row>
    <row r="6" ht="19.5" customHeight="1" s="55">
      <c r="A6" s="75" t="inlineStr">
        <is>
          <t>Anna Bērziņa</t>
        </is>
      </c>
      <c r="B6" s="77" t="inlineStr">
        <is>
          <t>Atvaļinājums</t>
        </is>
      </c>
      <c r="C6" s="115" t="n">
        <v>46230</v>
      </c>
      <c r="D6" s="115" t="n">
        <v>46243</v>
      </c>
      <c r="E6" s="79">
        <f>IF(OR($A6="",$C6="",$D6=""),"",IF('1. Iestatījumi'!$C$18="Jā",$D6-$C6+1,$D6-$C6+1-COUNTIFS(Svetkudienas,"&gt;="&amp;$C6,Svetkudienas,"&lt;="&amp;$D6)))</f>
        <v/>
      </c>
      <c r="F6" s="77" t="inlineStr">
        <is>
          <t>Apstiprināts</t>
        </is>
      </c>
      <c r="G6" s="75" t="inlineStr">
        <is>
          <t>Vasaras atvaļinājums, 2 nedēļas</t>
        </is>
      </c>
    </row>
    <row r="7" ht="19.5" customHeight="1" s="55">
      <c r="A7" s="75" t="inlineStr">
        <is>
          <t>Jānis Kalniņš</t>
        </is>
      </c>
      <c r="B7" s="77" t="inlineStr">
        <is>
          <t>Slimība</t>
        </is>
      </c>
      <c r="C7" s="115" t="n">
        <v>46090</v>
      </c>
      <c r="D7" s="115" t="n">
        <v>46092</v>
      </c>
      <c r="E7" s="79">
        <f>IF(OR($A7="",$C7="",$D7=""),"",IF('1. Iestatījumi'!$C$18="Jā",$D7-$C7+1,$D7-$C7+1-COUNTIFS(Svetkudienas,"&gt;="&amp;$C7,Svetkudienas,"&lt;="&amp;$D7)))</f>
        <v/>
      </c>
      <c r="F7" s="77" t="inlineStr">
        <is>
          <t>Apstiprināts</t>
        </is>
      </c>
      <c r="G7" s="75" t="inlineStr">
        <is>
          <t>Gripa</t>
        </is>
      </c>
    </row>
    <row r="8" ht="19.5" customHeight="1" s="55">
      <c r="A8" s="75" t="inlineStr">
        <is>
          <t>Roberts Vītols</t>
        </is>
      </c>
      <c r="B8" s="77" t="inlineStr">
        <is>
          <t>Atvaļinājums</t>
        </is>
      </c>
      <c r="C8" s="115" t="n">
        <v>46195</v>
      </c>
      <c r="D8" s="115" t="n">
        <v>46199</v>
      </c>
      <c r="E8" s="79">
        <f>IF(OR($A8="",$C8="",$D8=""),"",IF('1. Iestatījumi'!$C$18="Jā",$D8-$C8+1,$D8-$C8+1-COUNTIFS(Svetkudienas,"&gt;="&amp;$C8,Svetkudienas,"&lt;="&amp;$D8)))</f>
        <v/>
      </c>
      <c r="F8" s="77" t="inlineStr">
        <is>
          <t>Apstiprināts</t>
        </is>
      </c>
      <c r="G8" s="75" t="inlineStr">
        <is>
          <t>Jāņi</t>
        </is>
      </c>
    </row>
    <row r="9" ht="19.5" customHeight="1" s="55">
      <c r="A9" s="75" t="inlineStr">
        <is>
          <t>Elīna Ozola</t>
        </is>
      </c>
      <c r="B9" s="77" t="inlineStr">
        <is>
          <t>Atvaļinājums</t>
        </is>
      </c>
      <c r="C9" s="115" t="n">
        <v>46251</v>
      </c>
      <c r="D9" s="115" t="n">
        <v>46255</v>
      </c>
      <c r="E9" s="79">
        <f>IF(OR($A9="",$C9="",$D9=""),"",IF('1. Iestatījumi'!$C$18="Jā",$D9-$C9+1,$D9-$C9+1-COUNTIFS(Svetkudienas,"&gt;="&amp;$C9,Svetkudienas,"&lt;="&amp;$D9)))</f>
        <v/>
      </c>
      <c r="F9" s="77" t="inlineStr">
        <is>
          <t>Apstiprināts</t>
        </is>
      </c>
      <c r="G9" s="75" t="inlineStr">
        <is>
          <t>Pirmais atvaļinājums</t>
        </is>
      </c>
    </row>
    <row r="10" ht="19.5" customHeight="1" s="55">
      <c r="A10" s="75" t="inlineStr">
        <is>
          <t>Marta Liepa</t>
        </is>
      </c>
      <c r="B10" s="77" t="inlineStr">
        <is>
          <t>Atvaļinājums</t>
        </is>
      </c>
      <c r="C10" s="115" t="n">
        <v>46209</v>
      </c>
      <c r="D10" s="115" t="n">
        <v>46220</v>
      </c>
      <c r="E10" s="79">
        <f>IF(OR($A10="",$C10="",$D10=""),"",IF('1. Iestatījumi'!$C$18="Jā",$D10-$C10+1,$D10-$C10+1-COUNTIFS(Svetkudienas,"&gt;="&amp;$C10,Svetkudienas,"&lt;="&amp;$D10)))</f>
        <v/>
      </c>
      <c r="F10" s="77" t="inlineStr">
        <is>
          <t>Apstiprināts</t>
        </is>
      </c>
      <c r="G10" s="75" t="inlineStr">
        <is>
          <t>Vasara</t>
        </is>
      </c>
    </row>
    <row r="11" ht="19.5" customHeight="1" s="55">
      <c r="A11" s="75" t="inlineStr">
        <is>
          <t>Anna Bērziņa</t>
        </is>
      </c>
      <c r="B11" s="77" t="inlineStr">
        <is>
          <t>Atvaļinājums</t>
        </is>
      </c>
      <c r="C11" s="115" t="n">
        <v>46377</v>
      </c>
      <c r="D11" s="115" t="n">
        <v>46379</v>
      </c>
      <c r="E11" s="79">
        <f>IF(OR($A11="",$C11="",$D11=""),"",IF('1. Iestatījumi'!$C$18="Jā",$D11-$C11+1,$D11-$C11+1-COUNTIFS(Svetkudienas,"&gt;="&amp;$C11,Svetkudienas,"&lt;="&amp;$D11)))</f>
        <v/>
      </c>
      <c r="F11" s="77" t="inlineStr">
        <is>
          <t>Gaida</t>
        </is>
      </c>
      <c r="G11" s="75" t="inlineStr">
        <is>
          <t>Ziemassvētku pieprasījums</t>
        </is>
      </c>
    </row>
    <row r="12" ht="19.5" customHeight="1" s="55">
      <c r="A12" s="75" t="inlineStr">
        <is>
          <t>Jānis Kalniņš</t>
        </is>
      </c>
      <c r="B12" s="77" t="inlineStr">
        <is>
          <t>Bezalgas atvaļinājums</t>
        </is>
      </c>
      <c r="C12" s="115" t="n">
        <v>46153</v>
      </c>
      <c r="D12" s="115" t="n">
        <v>46157</v>
      </c>
      <c r="E12" s="79">
        <f>IF(OR($A12="",$C12="",$D12=""),"",IF('1. Iestatījumi'!$C$18="Jā",$D12-$C12+1,$D12-$C12+1-COUNTIFS(Svetkudienas,"&gt;="&amp;$C12,Svetkudienas,"&lt;="&amp;$D12)))</f>
        <v/>
      </c>
      <c r="F12" s="77" t="inlineStr">
        <is>
          <t>Apstiprināts</t>
        </is>
      </c>
      <c r="G12" s="75" t="inlineStr">
        <is>
          <t>Bezalgas, nedēļa</t>
        </is>
      </c>
    </row>
    <row r="13" ht="19.5" customHeight="1" s="55">
      <c r="A13" s="75" t="n"/>
      <c r="B13" s="77" t="n"/>
      <c r="C13" s="115" t="n"/>
      <c r="D13" s="115" t="n"/>
      <c r="E13" s="79">
        <f>IF(OR($A13="",$C13="",$D13=""),"",IF('1. Iestatījumi'!$C$18="Jā",$D13-$C13+1,$D13-$C13+1-COUNTIFS(Svetkudienas,"&gt;="&amp;$C13,Svetkudienas,"&lt;="&amp;$D13)))</f>
        <v/>
      </c>
      <c r="F13" s="77" t="n"/>
      <c r="G13" s="75" t="n"/>
    </row>
    <row r="14" ht="19.5" customHeight="1" s="55">
      <c r="A14" s="75" t="n"/>
      <c r="B14" s="77" t="n"/>
      <c r="C14" s="77" t="n"/>
      <c r="D14" s="77" t="n"/>
      <c r="E14" s="79">
        <f>IF(OR($A14="",$C14="",$D14=""),"",IF('1. Iestatījumi'!$C$18="Jā",$D14-$C14+1,$D14-$C14+1-COUNTIFS(Svetkudienas,"&gt;="&amp;$C14,Svetkudienas,"&lt;="&amp;$D14)))</f>
        <v/>
      </c>
      <c r="F14" s="77" t="n"/>
      <c r="G14" s="75" t="n"/>
    </row>
    <row r="15" ht="19.5" customHeight="1" s="55">
      <c r="A15" s="75" t="n"/>
      <c r="B15" s="77" t="n"/>
      <c r="C15" s="77" t="n"/>
      <c r="D15" s="77" t="n"/>
      <c r="E15" s="79">
        <f>IF(OR($A15="",$C15="",$D15=""),"",IF('1. Iestatījumi'!$C$18="Jā",$D15-$C15+1,$D15-$C15+1-COUNTIFS(Svetkudienas,"&gt;="&amp;$C15,Svetkudienas,"&lt;="&amp;$D15)))</f>
        <v/>
      </c>
      <c r="F15" s="77" t="n"/>
      <c r="G15" s="75" t="n"/>
    </row>
    <row r="16" ht="19.5" customHeight="1" s="55">
      <c r="A16" s="75" t="n"/>
      <c r="B16" s="77" t="n"/>
      <c r="C16" s="77" t="n"/>
      <c r="D16" s="77" t="n"/>
      <c r="E16" s="79">
        <f>IF(OR($A16="",$C16="",$D16=""),"",IF('1. Iestatījumi'!$C$18="Jā",$D16-$C16+1,$D16-$C16+1-COUNTIFS(Svetkudienas,"&gt;="&amp;$C16,Svetkudienas,"&lt;="&amp;$D16)))</f>
        <v/>
      </c>
      <c r="F16" s="77" t="n"/>
      <c r="G16" s="75" t="n"/>
    </row>
    <row r="17" ht="19.5" customHeight="1" s="55">
      <c r="A17" s="75" t="n"/>
      <c r="B17" s="77" t="n"/>
      <c r="C17" s="77" t="n"/>
      <c r="D17" s="77" t="n"/>
      <c r="E17" s="79">
        <f>IF(OR($A17="",$C17="",$D17=""),"",IF('1. Iestatījumi'!$C$18="Jā",$D17-$C17+1,$D17-$C17+1-COUNTIFS(Svetkudienas,"&gt;="&amp;$C17,Svetkudienas,"&lt;="&amp;$D17)))</f>
        <v/>
      </c>
      <c r="F17" s="77" t="n"/>
      <c r="G17" s="75" t="n"/>
    </row>
    <row r="18" ht="19.5" customHeight="1" s="55">
      <c r="A18" s="75" t="n"/>
      <c r="B18" s="77" t="n"/>
      <c r="C18" s="77" t="n"/>
      <c r="D18" s="77" t="n"/>
      <c r="E18" s="79">
        <f>IF(OR($A18="",$C18="",$D18=""),"",IF('1. Iestatījumi'!$C$18="Jā",$D18-$C18+1,$D18-$C18+1-COUNTIFS(Svetkudienas,"&gt;="&amp;$C18,Svetkudienas,"&lt;="&amp;$D18)))</f>
        <v/>
      </c>
      <c r="F18" s="77" t="n"/>
      <c r="G18" s="75" t="n"/>
    </row>
    <row r="19" ht="19.5" customHeight="1" s="55">
      <c r="A19" s="75" t="n"/>
      <c r="B19" s="77" t="n"/>
      <c r="C19" s="77" t="n"/>
      <c r="D19" s="77" t="n"/>
      <c r="E19" s="79">
        <f>IF(OR($A19="",$C19="",$D19=""),"",IF('1. Iestatījumi'!$C$18="Jā",$D19-$C19+1,$D19-$C19+1-COUNTIFS(Svetkudienas,"&gt;="&amp;$C19,Svetkudienas,"&lt;="&amp;$D19)))</f>
        <v/>
      </c>
      <c r="F19" s="77" t="n"/>
      <c r="G19" s="75" t="n"/>
    </row>
    <row r="20" ht="19.5" customHeight="1" s="55">
      <c r="A20" s="75" t="n"/>
      <c r="B20" s="77" t="n"/>
      <c r="C20" s="77" t="n"/>
      <c r="D20" s="77" t="n"/>
      <c r="E20" s="79">
        <f>IF(OR($A20="",$C20="",$D20=""),"",IF('1. Iestatījumi'!$C$18="Jā",$D20-$C20+1,$D20-$C20+1-COUNTIFS(Svetkudienas,"&gt;="&amp;$C20,Svetkudienas,"&lt;="&amp;$D20)))</f>
        <v/>
      </c>
      <c r="F20" s="77" t="n"/>
      <c r="G20" s="75" t="n"/>
    </row>
    <row r="21" ht="19.5" customHeight="1" s="55">
      <c r="A21" s="75" t="n"/>
      <c r="B21" s="77" t="n"/>
      <c r="C21" s="77" t="n"/>
      <c r="D21" s="77" t="n"/>
      <c r="E21" s="79">
        <f>IF(OR($A21="",$C21="",$D21=""),"",IF('1. Iestatījumi'!$C$18="Jā",$D21-$C21+1,$D21-$C21+1-COUNTIFS(Svetkudienas,"&gt;="&amp;$C21,Svetkudienas,"&lt;="&amp;$D21)))</f>
        <v/>
      </c>
      <c r="F21" s="77" t="n"/>
      <c r="G21" s="75" t="n"/>
    </row>
    <row r="22" ht="19.5" customHeight="1" s="55">
      <c r="A22" s="75" t="n"/>
      <c r="B22" s="77" t="n"/>
      <c r="C22" s="77" t="n"/>
      <c r="D22" s="77" t="n"/>
      <c r="E22" s="79">
        <f>IF(OR($A22="",$C22="",$D22=""),"",IF('1. Iestatījumi'!$C$18="Jā",$D22-$C22+1,$D22-$C22+1-COUNTIFS(Svetkudienas,"&gt;="&amp;$C22,Svetkudienas,"&lt;="&amp;$D22)))</f>
        <v/>
      </c>
      <c r="F22" s="77" t="n"/>
      <c r="G22" s="75" t="n"/>
    </row>
    <row r="23" ht="19.5" customHeight="1" s="55">
      <c r="A23" s="75" t="n"/>
      <c r="B23" s="77" t="n"/>
      <c r="C23" s="77" t="n"/>
      <c r="D23" s="77" t="n"/>
      <c r="E23" s="79">
        <f>IF(OR($A23="",$C23="",$D23=""),"",IF('1. Iestatījumi'!$C$18="Jā",$D23-$C23+1,$D23-$C23+1-COUNTIFS(Svetkudienas,"&gt;="&amp;$C23,Svetkudienas,"&lt;="&amp;$D23)))</f>
        <v/>
      </c>
      <c r="F23" s="77" t="n"/>
      <c r="G23" s="75" t="n"/>
    </row>
    <row r="24" ht="19.5" customHeight="1" s="55">
      <c r="A24" s="75" t="n"/>
      <c r="B24" s="77" t="n"/>
      <c r="C24" s="77" t="n"/>
      <c r="D24" s="77" t="n"/>
      <c r="E24" s="79">
        <f>IF(OR($A24="",$C24="",$D24=""),"",IF('1. Iestatījumi'!$C$18="Jā",$D24-$C24+1,$D24-$C24+1-COUNTIFS(Svetkudienas,"&gt;="&amp;$C24,Svetkudienas,"&lt;="&amp;$D24)))</f>
        <v/>
      </c>
      <c r="F24" s="77" t="n"/>
      <c r="G24" s="75" t="n"/>
    </row>
    <row r="25" ht="19.5" customHeight="1" s="55">
      <c r="A25" s="75" t="n"/>
      <c r="B25" s="77" t="n"/>
      <c r="C25" s="77" t="n"/>
      <c r="D25" s="77" t="n"/>
      <c r="E25" s="79">
        <f>IF(OR($A25="",$C25="",$D25=""),"",IF('1. Iestatījumi'!$C$18="Jā",$D25-$C25+1,$D25-$C25+1-COUNTIFS(Svetkudienas,"&gt;="&amp;$C25,Svetkudienas,"&lt;="&amp;$D25)))</f>
        <v/>
      </c>
      <c r="F25" s="77" t="n"/>
      <c r="G25" s="75" t="n"/>
    </row>
    <row r="26" ht="19.5" customHeight="1" s="55">
      <c r="A26" s="75" t="n"/>
      <c r="B26" s="77" t="n"/>
      <c r="C26" s="77" t="n"/>
      <c r="D26" s="77" t="n"/>
      <c r="E26" s="79">
        <f>IF(OR($A26="",$C26="",$D26=""),"",IF('1. Iestatījumi'!$C$18="Jā",$D26-$C26+1,$D26-$C26+1-COUNTIFS(Svetkudienas,"&gt;="&amp;$C26,Svetkudienas,"&lt;="&amp;$D26)))</f>
        <v/>
      </c>
      <c r="F26" s="77" t="n"/>
      <c r="G26" s="75" t="n"/>
    </row>
    <row r="27" ht="19.5" customHeight="1" s="55">
      <c r="A27" s="75" t="n"/>
      <c r="B27" s="77" t="n"/>
      <c r="C27" s="77" t="n"/>
      <c r="D27" s="77" t="n"/>
      <c r="E27" s="79">
        <f>IF(OR($A27="",$C27="",$D27=""),"",IF('1. Iestatījumi'!$C$18="Jā",$D27-$C27+1,$D27-$C27+1-COUNTIFS(Svetkudienas,"&gt;="&amp;$C27,Svetkudienas,"&lt;="&amp;$D27)))</f>
        <v/>
      </c>
      <c r="F27" s="77" t="n"/>
      <c r="G27" s="75" t="n"/>
    </row>
    <row r="28" ht="19.5" customHeight="1" s="55">
      <c r="A28" s="75" t="n"/>
      <c r="B28" s="77" t="n"/>
      <c r="C28" s="77" t="n"/>
      <c r="D28" s="77" t="n"/>
      <c r="E28" s="79">
        <f>IF(OR($A28="",$C28="",$D28=""),"",IF('1. Iestatījumi'!$C$18="Jā",$D28-$C28+1,$D28-$C28+1-COUNTIFS(Svetkudienas,"&gt;="&amp;$C28,Svetkudienas,"&lt;="&amp;$D28)))</f>
        <v/>
      </c>
      <c r="F28" s="77" t="n"/>
      <c r="G28" s="75" t="n"/>
    </row>
    <row r="29" ht="19.5" customHeight="1" s="55">
      <c r="A29" s="75" t="n"/>
      <c r="B29" s="77" t="n"/>
      <c r="C29" s="77" t="n"/>
      <c r="D29" s="77" t="n"/>
      <c r="E29" s="79">
        <f>IF(OR($A29="",$C29="",$D29=""),"",IF('1. Iestatījumi'!$C$18="Jā",$D29-$C29+1,$D29-$C29+1-COUNTIFS(Svetkudienas,"&gt;="&amp;$C29,Svetkudienas,"&lt;="&amp;$D29)))</f>
        <v/>
      </c>
      <c r="F29" s="77" t="n"/>
      <c r="G29" s="75" t="n"/>
    </row>
    <row r="30" ht="19.5" customHeight="1" s="55">
      <c r="A30" s="75" t="n"/>
      <c r="B30" s="77" t="n"/>
      <c r="C30" s="77" t="n"/>
      <c r="D30" s="77" t="n"/>
      <c r="E30" s="79">
        <f>IF(OR($A30="",$C30="",$D30=""),"",IF('1. Iestatījumi'!$C$18="Jā",$D30-$C30+1,$D30-$C30+1-COUNTIFS(Svetkudienas,"&gt;="&amp;$C30,Svetkudienas,"&lt;="&amp;$D30)))</f>
        <v/>
      </c>
      <c r="F30" s="77" t="n"/>
      <c r="G30" s="75" t="n"/>
    </row>
    <row r="31" ht="19.5" customHeight="1" s="55">
      <c r="A31" s="75" t="n"/>
      <c r="B31" s="77" t="n"/>
      <c r="C31" s="77" t="n"/>
      <c r="D31" s="77" t="n"/>
      <c r="E31" s="79">
        <f>IF(OR($A31="",$C31="",$D31=""),"",IF('1. Iestatījumi'!$C$18="Jā",$D31-$C31+1,$D31-$C31+1-COUNTIFS(Svetkudienas,"&gt;="&amp;$C31,Svetkudienas,"&lt;="&amp;$D31)))</f>
        <v/>
      </c>
      <c r="F31" s="77" t="n"/>
      <c r="G31" s="75" t="n"/>
    </row>
    <row r="32" ht="19.5" customHeight="1" s="55">
      <c r="A32" s="75" t="n"/>
      <c r="B32" s="77" t="n"/>
      <c r="C32" s="77" t="n"/>
      <c r="D32" s="77" t="n"/>
      <c r="E32" s="79">
        <f>IF(OR($A32="",$C32="",$D32=""),"",IF('1. Iestatījumi'!$C$18="Jā",$D32-$C32+1,$D32-$C32+1-COUNTIFS(Svetkudienas,"&gt;="&amp;$C32,Svetkudienas,"&lt;="&amp;$D32)))</f>
        <v/>
      </c>
      <c r="F32" s="77" t="n"/>
      <c r="G32" s="75" t="n"/>
    </row>
    <row r="33" ht="19.5" customHeight="1" s="55">
      <c r="A33" s="75" t="n"/>
      <c r="B33" s="77" t="n"/>
      <c r="C33" s="77" t="n"/>
      <c r="D33" s="77" t="n"/>
      <c r="E33" s="79">
        <f>IF(OR($A33="",$C33="",$D33=""),"",IF('1. Iestatījumi'!$C$18="Jā",$D33-$C33+1,$D33-$C33+1-COUNTIFS(Svetkudienas,"&gt;="&amp;$C33,Svetkudienas,"&lt;="&amp;$D33)))</f>
        <v/>
      </c>
      <c r="F33" s="77" t="n"/>
      <c r="G33" s="75" t="n"/>
    </row>
    <row r="34" ht="19.5" customHeight="1" s="55">
      <c r="A34" s="75" t="n"/>
      <c r="B34" s="77" t="n"/>
      <c r="C34" s="77" t="n"/>
      <c r="D34" s="77" t="n"/>
      <c r="E34" s="79">
        <f>IF(OR($A34="",$C34="",$D34=""),"",IF('1. Iestatījumi'!$C$18="Jā",$D34-$C34+1,$D34-$C34+1-COUNTIFS(Svetkudienas,"&gt;="&amp;$C34,Svetkudienas,"&lt;="&amp;$D34)))</f>
        <v/>
      </c>
      <c r="F34" s="77" t="n"/>
      <c r="G34" s="75" t="n"/>
    </row>
    <row r="35" ht="19.5" customHeight="1" s="55">
      <c r="A35" s="75" t="n"/>
      <c r="B35" s="77" t="n"/>
      <c r="C35" s="77" t="n"/>
      <c r="D35" s="77" t="n"/>
      <c r="E35" s="79">
        <f>IF(OR($A35="",$C35="",$D35=""),"",IF('1. Iestatījumi'!$C$18="Jā",$D35-$C35+1,$D35-$C35+1-COUNTIFS(Svetkudienas,"&gt;="&amp;$C35,Svetkudienas,"&lt;="&amp;$D35)))</f>
        <v/>
      </c>
      <c r="F35" s="77" t="n"/>
      <c r="G35" s="75" t="n"/>
    </row>
    <row r="36" ht="19.5" customHeight="1" s="55">
      <c r="A36" s="75" t="n"/>
      <c r="B36" s="77" t="n"/>
      <c r="C36" s="77" t="n"/>
      <c r="D36" s="77" t="n"/>
      <c r="E36" s="79">
        <f>IF(OR($A36="",$C36="",$D36=""),"",IF('1. Iestatījumi'!$C$18="Jā",$D36-$C36+1,$D36-$C36+1-COUNTIFS(Svetkudienas,"&gt;="&amp;$C36,Svetkudienas,"&lt;="&amp;$D36)))</f>
        <v/>
      </c>
      <c r="F36" s="77" t="n"/>
      <c r="G36" s="75" t="n"/>
    </row>
    <row r="37" ht="19.5" customHeight="1" s="55">
      <c r="A37" s="75" t="n"/>
      <c r="B37" s="77" t="n"/>
      <c r="C37" s="77" t="n"/>
      <c r="D37" s="77" t="n"/>
      <c r="E37" s="79">
        <f>IF(OR($A37="",$C37="",$D37=""),"",IF('1. Iestatījumi'!$C$18="Jā",$D37-$C37+1,$D37-$C37+1-COUNTIFS(Svetkudienas,"&gt;="&amp;$C37,Svetkudienas,"&lt;="&amp;$D37)))</f>
        <v/>
      </c>
      <c r="F37" s="77" t="n"/>
      <c r="G37" s="75" t="n"/>
    </row>
    <row r="38" ht="19.5" customHeight="1" s="55">
      <c r="A38" s="75" t="n"/>
      <c r="B38" s="77" t="n"/>
      <c r="C38" s="77" t="n"/>
      <c r="D38" s="77" t="n"/>
      <c r="E38" s="79">
        <f>IF(OR($A38="",$C38="",$D38=""),"",IF('1. Iestatījumi'!$C$18="Jā",$D38-$C38+1,$D38-$C38+1-COUNTIFS(Svetkudienas,"&gt;="&amp;$C38,Svetkudienas,"&lt;="&amp;$D38)))</f>
        <v/>
      </c>
      <c r="F38" s="77" t="n"/>
      <c r="G38" s="75" t="n"/>
    </row>
    <row r="39" ht="19.5" customHeight="1" s="55">
      <c r="A39" s="75" t="n"/>
      <c r="B39" s="77" t="n"/>
      <c r="C39" s="77" t="n"/>
      <c r="D39" s="77" t="n"/>
      <c r="E39" s="79">
        <f>IF(OR($A39="",$C39="",$D39=""),"",IF('1. Iestatījumi'!$C$18="Jā",$D39-$C39+1,$D39-$C39+1-COUNTIFS(Svetkudienas,"&gt;="&amp;$C39,Svetkudienas,"&lt;="&amp;$D39)))</f>
        <v/>
      </c>
      <c r="F39" s="77" t="n"/>
      <c r="G39" s="75" t="n"/>
    </row>
    <row r="40" ht="19.5" customHeight="1" s="55">
      <c r="A40" s="75" t="n"/>
      <c r="B40" s="77" t="n"/>
      <c r="C40" s="77" t="n"/>
      <c r="D40" s="77" t="n"/>
      <c r="E40" s="79">
        <f>IF(OR($A40="",$C40="",$D40=""),"",IF('1. Iestatījumi'!$C$18="Jā",$D40-$C40+1,$D40-$C40+1-COUNTIFS(Svetkudienas,"&gt;="&amp;$C40,Svetkudienas,"&lt;="&amp;$D40)))</f>
        <v/>
      </c>
      <c r="F40" s="77" t="n"/>
      <c r="G40" s="75" t="n"/>
    </row>
    <row r="41" ht="19.5" customHeight="1" s="55">
      <c r="A41" s="75" t="n"/>
      <c r="B41" s="77" t="n"/>
      <c r="C41" s="77" t="n"/>
      <c r="D41" s="77" t="n"/>
      <c r="E41" s="79">
        <f>IF(OR($A41="",$C41="",$D41=""),"",IF('1. Iestatījumi'!$C$18="Jā",$D41-$C41+1,$D41-$C41+1-COUNTIFS(Svetkudienas,"&gt;="&amp;$C41,Svetkudienas,"&lt;="&amp;$D41)))</f>
        <v/>
      </c>
      <c r="F41" s="77" t="n"/>
      <c r="G41" s="75" t="n"/>
    </row>
    <row r="42" ht="19.5" customHeight="1" s="55">
      <c r="A42" s="75" t="n"/>
      <c r="B42" s="77" t="n"/>
      <c r="C42" s="77" t="n"/>
      <c r="D42" s="77" t="n"/>
      <c r="E42" s="79">
        <f>IF(OR($A42="",$C42="",$D42=""),"",IF('1. Iestatījumi'!$C$18="Jā",$D42-$C42+1,$D42-$C42+1-COUNTIFS(Svetkudienas,"&gt;="&amp;$C42,Svetkudienas,"&lt;="&amp;$D42)))</f>
        <v/>
      </c>
      <c r="F42" s="77" t="n"/>
      <c r="G42" s="75" t="n"/>
    </row>
    <row r="43" ht="19.5" customHeight="1" s="55">
      <c r="A43" s="75" t="n"/>
      <c r="B43" s="77" t="n"/>
      <c r="C43" s="77" t="n"/>
      <c r="D43" s="77" t="n"/>
      <c r="E43" s="79">
        <f>IF(OR($A43="",$C43="",$D43=""),"",IF('1. Iestatījumi'!$C$18="Jā",$D43-$C43+1,$D43-$C43+1-COUNTIFS(Svetkudienas,"&gt;="&amp;$C43,Svetkudienas,"&lt;="&amp;$D43)))</f>
        <v/>
      </c>
      <c r="F43" s="77" t="n"/>
      <c r="G43" s="75" t="n"/>
    </row>
    <row r="44" ht="19.5" customHeight="1" s="55">
      <c r="A44" s="75" t="n"/>
      <c r="B44" s="77" t="n"/>
      <c r="C44" s="77" t="n"/>
      <c r="D44" s="77" t="n"/>
      <c r="E44" s="79">
        <f>IF(OR($A44="",$C44="",$D44=""),"",IF('1. Iestatījumi'!$C$18="Jā",$D44-$C44+1,$D44-$C44+1-COUNTIFS(Svetkudienas,"&gt;="&amp;$C44,Svetkudienas,"&lt;="&amp;$D44)))</f>
        <v/>
      </c>
      <c r="F44" s="77" t="n"/>
      <c r="G44" s="75" t="n"/>
    </row>
    <row r="45" ht="19.5" customHeight="1" s="55">
      <c r="A45" s="75" t="n"/>
      <c r="B45" s="77" t="n"/>
      <c r="C45" s="77" t="n"/>
      <c r="D45" s="77" t="n"/>
      <c r="E45" s="79">
        <f>IF(OR($A45="",$C45="",$D45=""),"",IF('1. Iestatījumi'!$C$18="Jā",$D45-$C45+1,$D45-$C45+1-COUNTIFS(Svetkudienas,"&gt;="&amp;$C45,Svetkudienas,"&lt;="&amp;$D45)))</f>
        <v/>
      </c>
      <c r="F45" s="77" t="n"/>
      <c r="G45" s="75" t="n"/>
    </row>
    <row r="46" ht="19.5" customHeight="1" s="55">
      <c r="A46" s="75" t="n"/>
      <c r="B46" s="77" t="n"/>
      <c r="C46" s="77" t="n"/>
      <c r="D46" s="77" t="n"/>
      <c r="E46" s="79">
        <f>IF(OR($A46="",$C46="",$D46=""),"",IF('1. Iestatījumi'!$C$18="Jā",$D46-$C46+1,$D46-$C46+1-COUNTIFS(Svetkudienas,"&gt;="&amp;$C46,Svetkudienas,"&lt;="&amp;$D46)))</f>
        <v/>
      </c>
      <c r="F46" s="77" t="n"/>
      <c r="G46" s="75" t="n"/>
    </row>
    <row r="47" ht="19.5" customHeight="1" s="55">
      <c r="A47" s="75" t="n"/>
      <c r="B47" s="77" t="n"/>
      <c r="C47" s="77" t="n"/>
      <c r="D47" s="77" t="n"/>
      <c r="E47" s="79">
        <f>IF(OR($A47="",$C47="",$D47=""),"",IF('1. Iestatījumi'!$C$18="Jā",$D47-$C47+1,$D47-$C47+1-COUNTIFS(Svetkudienas,"&gt;="&amp;$C47,Svetkudienas,"&lt;="&amp;$D47)))</f>
        <v/>
      </c>
      <c r="F47" s="77" t="n"/>
      <c r="G47" s="75" t="n"/>
    </row>
    <row r="48" ht="19.5" customHeight="1" s="55">
      <c r="A48" s="75" t="n"/>
      <c r="B48" s="77" t="n"/>
      <c r="C48" s="77" t="n"/>
      <c r="D48" s="77" t="n"/>
      <c r="E48" s="79">
        <f>IF(OR($A48="",$C48="",$D48=""),"",IF('1. Iestatījumi'!$C$18="Jā",$D48-$C48+1,$D48-$C48+1-COUNTIFS(Svetkudienas,"&gt;="&amp;$C48,Svetkudienas,"&lt;="&amp;$D48)))</f>
        <v/>
      </c>
      <c r="F48" s="77" t="n"/>
      <c r="G48" s="75" t="n"/>
    </row>
    <row r="49" ht="19.5" customHeight="1" s="55">
      <c r="A49" s="75" t="n"/>
      <c r="B49" s="77" t="n"/>
      <c r="C49" s="77" t="n"/>
      <c r="D49" s="77" t="n"/>
      <c r="E49" s="79">
        <f>IF(OR($A49="",$C49="",$D49=""),"",IF('1. Iestatījumi'!$C$18="Jā",$D49-$C49+1,$D49-$C49+1-COUNTIFS(Svetkudienas,"&gt;="&amp;$C49,Svetkudienas,"&lt;="&amp;$D49)))</f>
        <v/>
      </c>
      <c r="F49" s="77" t="n"/>
      <c r="G49" s="75" t="n"/>
    </row>
    <row r="50" ht="19.5" customHeight="1" s="55">
      <c r="A50" s="75" t="n"/>
      <c r="B50" s="77" t="n"/>
      <c r="C50" s="77" t="n"/>
      <c r="D50" s="77" t="n"/>
      <c r="E50" s="79">
        <f>IF(OR($A50="",$C50="",$D50=""),"",IF('1. Iestatījumi'!$C$18="Jā",$D50-$C50+1,$D50-$C50+1-COUNTIFS(Svetkudienas,"&gt;="&amp;$C50,Svetkudienas,"&lt;="&amp;$D50)))</f>
        <v/>
      </c>
      <c r="F50" s="77" t="n"/>
      <c r="G50" s="75" t="n"/>
    </row>
    <row r="51" ht="19.5" customHeight="1" s="55">
      <c r="A51" s="75" t="n"/>
      <c r="B51" s="77" t="n"/>
      <c r="C51" s="77" t="n"/>
      <c r="D51" s="77" t="n"/>
      <c r="E51" s="79">
        <f>IF(OR($A51="",$C51="",$D51=""),"",IF('1. Iestatījumi'!$C$18="Jā",$D51-$C51+1,$D51-$C51+1-COUNTIFS(Svetkudienas,"&gt;="&amp;$C51,Svetkudienas,"&lt;="&amp;$D51)))</f>
        <v/>
      </c>
      <c r="F51" s="77" t="n"/>
      <c r="G51" s="75" t="n"/>
    </row>
    <row r="52" ht="19.5" customHeight="1" s="55">
      <c r="A52" s="75" t="n"/>
      <c r="B52" s="77" t="n"/>
      <c r="C52" s="77" t="n"/>
      <c r="D52" s="77" t="n"/>
      <c r="E52" s="79">
        <f>IF(OR($A52="",$C52="",$D52=""),"",IF('1. Iestatījumi'!$C$18="Jā",$D52-$C52+1,$D52-$C52+1-COUNTIFS(Svetkudienas,"&gt;="&amp;$C52,Svetkudienas,"&lt;="&amp;$D52)))</f>
        <v/>
      </c>
      <c r="F52" s="77" t="n"/>
      <c r="G52" s="75" t="n"/>
    </row>
    <row r="53" ht="19.5" customHeight="1" s="55">
      <c r="A53" s="75" t="n"/>
      <c r="B53" s="77" t="n"/>
      <c r="C53" s="77" t="n"/>
      <c r="D53" s="77" t="n"/>
      <c r="E53" s="79">
        <f>IF(OR($A53="",$C53="",$D53=""),"",IF('1. Iestatījumi'!$C$18="Jā",$D53-$C53+1,$D53-$C53+1-COUNTIFS(Svetkudienas,"&gt;="&amp;$C53,Svetkudienas,"&lt;="&amp;$D53)))</f>
        <v/>
      </c>
      <c r="F53" s="77" t="n"/>
      <c r="G53" s="75" t="n"/>
    </row>
    <row r="54" ht="19.5" customHeight="1" s="55">
      <c r="A54" s="75" t="n"/>
      <c r="B54" s="77" t="n"/>
      <c r="C54" s="77" t="n"/>
      <c r="D54" s="77" t="n"/>
      <c r="E54" s="79">
        <f>IF(OR($A54="",$C54="",$D54=""),"",IF('1. Iestatījumi'!$C$18="Jā",$D54-$C54+1,$D54-$C54+1-COUNTIFS(Svetkudienas,"&gt;="&amp;$C54,Svetkudienas,"&lt;="&amp;$D54)))</f>
        <v/>
      </c>
      <c r="F54" s="77" t="n"/>
      <c r="G54" s="75" t="n"/>
    </row>
    <row r="55" ht="19.5" customHeight="1" s="55">
      <c r="A55" s="75" t="n"/>
      <c r="B55" s="77" t="n"/>
      <c r="C55" s="77" t="n"/>
      <c r="D55" s="77" t="n"/>
      <c r="E55" s="79">
        <f>IF(OR($A55="",$C55="",$D55=""),"",IF('1. Iestatījumi'!$C$18="Jā",$D55-$C55+1,$D55-$C55+1-COUNTIFS(Svetkudienas,"&gt;="&amp;$C55,Svetkudienas,"&lt;="&amp;$D55)))</f>
        <v/>
      </c>
      <c r="F55" s="77" t="n"/>
      <c r="G55" s="75" t="n"/>
    </row>
    <row r="56" ht="19.5" customHeight="1" s="55">
      <c r="A56" s="75" t="n"/>
      <c r="B56" s="77" t="n"/>
      <c r="C56" s="77" t="n"/>
      <c r="D56" s="77" t="n"/>
      <c r="E56" s="79">
        <f>IF(OR($A56="",$C56="",$D56=""),"",IF('1. Iestatījumi'!$C$18="Jā",$D56-$C56+1,$D56-$C56+1-COUNTIFS(Svetkudienas,"&gt;="&amp;$C56,Svetkudienas,"&lt;="&amp;$D56)))</f>
        <v/>
      </c>
      <c r="F56" s="77" t="n"/>
      <c r="G56" s="75" t="n"/>
    </row>
    <row r="57" ht="19.5" customHeight="1" s="55">
      <c r="A57" s="75" t="n"/>
      <c r="B57" s="77" t="n"/>
      <c r="C57" s="77" t="n"/>
      <c r="D57" s="77" t="n"/>
      <c r="E57" s="79">
        <f>IF(OR($A57="",$C57="",$D57=""),"",IF('1. Iestatījumi'!$C$18="Jā",$D57-$C57+1,$D57-$C57+1-COUNTIFS(Svetkudienas,"&gt;="&amp;$C57,Svetkudienas,"&lt;="&amp;$D57)))</f>
        <v/>
      </c>
      <c r="F57" s="77" t="n"/>
      <c r="G57" s="75" t="n"/>
    </row>
    <row r="58" ht="19.5" customHeight="1" s="55">
      <c r="A58" s="75" t="n"/>
      <c r="B58" s="77" t="n"/>
      <c r="C58" s="77" t="n"/>
      <c r="D58" s="77" t="n"/>
      <c r="E58" s="79">
        <f>IF(OR($A58="",$C58="",$D58=""),"",IF('1. Iestatījumi'!$C$18="Jā",$D58-$C58+1,$D58-$C58+1-COUNTIFS(Svetkudienas,"&gt;="&amp;$C58,Svetkudienas,"&lt;="&amp;$D58)))</f>
        <v/>
      </c>
      <c r="F58" s="77" t="n"/>
      <c r="G58" s="75" t="n"/>
    </row>
    <row r="59" ht="19.5" customHeight="1" s="55">
      <c r="A59" s="75" t="n"/>
      <c r="B59" s="77" t="n"/>
      <c r="C59" s="77" t="n"/>
      <c r="D59" s="77" t="n"/>
      <c r="E59" s="79">
        <f>IF(OR($A59="",$C59="",$D59=""),"",IF('1. Iestatījumi'!$C$18="Jā",$D59-$C59+1,$D59-$C59+1-COUNTIFS(Svetkudienas,"&gt;="&amp;$C59,Svetkudienas,"&lt;="&amp;$D59)))</f>
        <v/>
      </c>
      <c r="F59" s="77" t="n"/>
      <c r="G59" s="75" t="n"/>
    </row>
    <row r="60" ht="19.5" customHeight="1" s="55">
      <c r="A60" s="75" t="n"/>
      <c r="B60" s="77" t="n"/>
      <c r="C60" s="77" t="n"/>
      <c r="D60" s="77" t="n"/>
      <c r="E60" s="79">
        <f>IF(OR($A60="",$C60="",$D60=""),"",IF('1. Iestatījumi'!$C$18="Jā",$D60-$C60+1,$D60-$C60+1-COUNTIFS(Svetkudienas,"&gt;="&amp;$C60,Svetkudienas,"&lt;="&amp;$D60)))</f>
        <v/>
      </c>
      <c r="F60" s="77" t="n"/>
      <c r="G60" s="75" t="n"/>
    </row>
    <row r="61" ht="19.5" customHeight="1" s="55">
      <c r="A61" s="75" t="n"/>
      <c r="B61" s="77" t="n"/>
      <c r="C61" s="77" t="n"/>
      <c r="D61" s="77" t="n"/>
      <c r="E61" s="79">
        <f>IF(OR($A61="",$C61="",$D61=""),"",IF('1. Iestatījumi'!$C$18="Jā",$D61-$C61+1,$D61-$C61+1-COUNTIFS(Svetkudienas,"&gt;="&amp;$C61,Svetkudienas,"&lt;="&amp;$D61)))</f>
        <v/>
      </c>
      <c r="F61" s="77" t="n"/>
      <c r="G61" s="75" t="n"/>
    </row>
    <row r="62" ht="19.5" customHeight="1" s="55">
      <c r="A62" s="75" t="n"/>
      <c r="B62" s="77" t="n"/>
      <c r="C62" s="77" t="n"/>
      <c r="D62" s="77" t="n"/>
      <c r="E62" s="79">
        <f>IF(OR($A62="",$C62="",$D62=""),"",IF('1. Iestatījumi'!$C$18="Jā",$D62-$C62+1,$D62-$C62+1-COUNTIFS(Svetkudienas,"&gt;="&amp;$C62,Svetkudienas,"&lt;="&amp;$D62)))</f>
        <v/>
      </c>
      <c r="F62" s="77" t="n"/>
      <c r="G62" s="75" t="n"/>
    </row>
    <row r="63" ht="19.5" customHeight="1" s="55">
      <c r="A63" s="75" t="n"/>
      <c r="B63" s="77" t="n"/>
      <c r="C63" s="77" t="n"/>
      <c r="D63" s="77" t="n"/>
      <c r="E63" s="79">
        <f>IF(OR($A63="",$C63="",$D63=""),"",IF('1. Iestatījumi'!$C$18="Jā",$D63-$C63+1,$D63-$C63+1-COUNTIFS(Svetkudienas,"&gt;="&amp;$C63,Svetkudienas,"&lt;="&amp;$D63)))</f>
        <v/>
      </c>
      <c r="F63" s="77" t="n"/>
      <c r="G63" s="75" t="n"/>
    </row>
    <row r="64" ht="19.5" customHeight="1" s="55">
      <c r="A64" s="75" t="n"/>
      <c r="B64" s="77" t="n"/>
      <c r="C64" s="77" t="n"/>
      <c r="D64" s="77" t="n"/>
      <c r="E64" s="79">
        <f>IF(OR($A64="",$C64="",$D64=""),"",IF('1. Iestatījumi'!$C$18="Jā",$D64-$C64+1,$D64-$C64+1-COUNTIFS(Svetkudienas,"&gt;="&amp;$C64,Svetkudienas,"&lt;="&amp;$D64)))</f>
        <v/>
      </c>
      <c r="F64" s="77" t="n"/>
      <c r="G64" s="75" t="n"/>
    </row>
    <row r="65" ht="19.5" customHeight="1" s="55">
      <c r="A65" s="75" t="n"/>
      <c r="B65" s="77" t="n"/>
      <c r="C65" s="77" t="n"/>
      <c r="D65" s="77" t="n"/>
      <c r="E65" s="79">
        <f>IF(OR($A65="",$C65="",$D65=""),"",IF('1. Iestatījumi'!$C$18="Jā",$D65-$C65+1,$D65-$C65+1-COUNTIFS(Svetkudienas,"&gt;="&amp;$C65,Svetkudienas,"&lt;="&amp;$D65)))</f>
        <v/>
      </c>
      <c r="F65" s="77" t="n"/>
      <c r="G65" s="75" t="n"/>
    </row>
    <row r="66" ht="19.5" customHeight="1" s="55">
      <c r="A66" s="75" t="n"/>
      <c r="B66" s="77" t="n"/>
      <c r="C66" s="77" t="n"/>
      <c r="D66" s="77" t="n"/>
      <c r="E66" s="79">
        <f>IF(OR($A66="",$C66="",$D66=""),"",IF('1. Iestatījumi'!$C$18="Jā",$D66-$C66+1,$D66-$C66+1-COUNTIFS(Svetkudienas,"&gt;="&amp;$C66,Svetkudienas,"&lt;="&amp;$D66)))</f>
        <v/>
      </c>
      <c r="F66" s="77" t="n"/>
      <c r="G66" s="75" t="n"/>
    </row>
    <row r="67" ht="19.5" customHeight="1" s="55">
      <c r="A67" s="75" t="n"/>
      <c r="B67" s="77" t="n"/>
      <c r="C67" s="77" t="n"/>
      <c r="D67" s="77" t="n"/>
      <c r="E67" s="79">
        <f>IF(OR($A67="",$C67="",$D67=""),"",IF('1. Iestatījumi'!$C$18="Jā",$D67-$C67+1,$D67-$C67+1-COUNTIFS(Svetkudienas,"&gt;="&amp;$C67,Svetkudienas,"&lt;="&amp;$D67)))</f>
        <v/>
      </c>
      <c r="F67" s="77" t="n"/>
      <c r="G67" s="75" t="n"/>
    </row>
    <row r="68" ht="19.5" customHeight="1" s="55">
      <c r="A68" s="75" t="n"/>
      <c r="B68" s="77" t="n"/>
      <c r="C68" s="77" t="n"/>
      <c r="D68" s="77" t="n"/>
      <c r="E68" s="79">
        <f>IF(OR($A68="",$C68="",$D68=""),"",IF('1. Iestatījumi'!$C$18="Jā",$D68-$C68+1,$D68-$C68+1-COUNTIFS(Svetkudienas,"&gt;="&amp;$C68,Svetkudienas,"&lt;="&amp;$D68)))</f>
        <v/>
      </c>
      <c r="F68" s="77" t="n"/>
      <c r="G68" s="75" t="n"/>
    </row>
    <row r="69" ht="19.5" customHeight="1" s="55">
      <c r="A69" s="75" t="n"/>
      <c r="B69" s="77" t="n"/>
      <c r="C69" s="77" t="n"/>
      <c r="D69" s="77" t="n"/>
      <c r="E69" s="79">
        <f>IF(OR($A69="",$C69="",$D69=""),"",IF('1. Iestatījumi'!$C$18="Jā",$D69-$C69+1,$D69-$C69+1-COUNTIFS(Svetkudienas,"&gt;="&amp;$C69,Svetkudienas,"&lt;="&amp;$D69)))</f>
        <v/>
      </c>
      <c r="F69" s="77" t="n"/>
      <c r="G69" s="75" t="n"/>
    </row>
    <row r="70" ht="19.5" customHeight="1" s="55">
      <c r="A70" s="75" t="n"/>
      <c r="B70" s="77" t="n"/>
      <c r="C70" s="77" t="n"/>
      <c r="D70" s="77" t="n"/>
      <c r="E70" s="79">
        <f>IF(OR($A70="",$C70="",$D70=""),"",IF('1. Iestatījumi'!$C$18="Jā",$D70-$C70+1,$D70-$C70+1-COUNTIFS(Svetkudienas,"&gt;="&amp;$C70,Svetkudienas,"&lt;="&amp;$D70)))</f>
        <v/>
      </c>
      <c r="F70" s="77" t="n"/>
      <c r="G70" s="75" t="n"/>
    </row>
    <row r="71" ht="19.5" customHeight="1" s="55">
      <c r="A71" s="75" t="n"/>
      <c r="B71" s="77" t="n"/>
      <c r="C71" s="77" t="n"/>
      <c r="D71" s="77" t="n"/>
      <c r="E71" s="79">
        <f>IF(OR($A71="",$C71="",$D71=""),"",IF('1. Iestatījumi'!$C$18="Jā",$D71-$C71+1,$D71-$C71+1-COUNTIFS(Svetkudienas,"&gt;="&amp;$C71,Svetkudienas,"&lt;="&amp;$D71)))</f>
        <v/>
      </c>
      <c r="F71" s="77" t="n"/>
      <c r="G71" s="75" t="n"/>
    </row>
    <row r="72" ht="19.5" customHeight="1" s="55">
      <c r="A72" s="75" t="n"/>
      <c r="B72" s="77" t="n"/>
      <c r="C72" s="77" t="n"/>
      <c r="D72" s="77" t="n"/>
      <c r="E72" s="79">
        <f>IF(OR($A72="",$C72="",$D72=""),"",IF('1. Iestatījumi'!$C$18="Jā",$D72-$C72+1,$D72-$C72+1-COUNTIFS(Svetkudienas,"&gt;="&amp;$C72,Svetkudienas,"&lt;="&amp;$D72)))</f>
        <v/>
      </c>
      <c r="F72" s="77" t="n"/>
      <c r="G72" s="75" t="n"/>
    </row>
    <row r="73" ht="19.5" customHeight="1" s="55">
      <c r="A73" s="75" t="n"/>
      <c r="B73" s="77" t="n"/>
      <c r="C73" s="77" t="n"/>
      <c r="D73" s="77" t="n"/>
      <c r="E73" s="79">
        <f>IF(OR($A73="",$C73="",$D73=""),"",IF('1. Iestatījumi'!$C$18="Jā",$D73-$C73+1,$D73-$C73+1-COUNTIFS(Svetkudienas,"&gt;="&amp;$C73,Svetkudienas,"&lt;="&amp;$D73)))</f>
        <v/>
      </c>
      <c r="F73" s="77" t="n"/>
      <c r="G73" s="75" t="n"/>
    </row>
    <row r="74" ht="19.5" customHeight="1" s="55">
      <c r="A74" s="75" t="n"/>
      <c r="B74" s="77" t="n"/>
      <c r="C74" s="77" t="n"/>
      <c r="D74" s="77" t="n"/>
      <c r="E74" s="79">
        <f>IF(OR($A74="",$C74="",$D74=""),"",IF('1. Iestatījumi'!$C$18="Jā",$D74-$C74+1,$D74-$C74+1-COUNTIFS(Svetkudienas,"&gt;="&amp;$C74,Svetkudienas,"&lt;="&amp;$D74)))</f>
        <v/>
      </c>
      <c r="F74" s="77" t="n"/>
      <c r="G74" s="75" t="n"/>
    </row>
    <row r="75" ht="19.5" customHeight="1" s="55">
      <c r="A75" s="75" t="n"/>
      <c r="B75" s="77" t="n"/>
      <c r="C75" s="77" t="n"/>
      <c r="D75" s="77" t="n"/>
      <c r="E75" s="79">
        <f>IF(OR($A75="",$C75="",$D75=""),"",IF('1. Iestatījumi'!$C$18="Jā",$D75-$C75+1,$D75-$C75+1-COUNTIFS(Svetkudienas,"&gt;="&amp;$C75,Svetkudienas,"&lt;="&amp;$D75)))</f>
        <v/>
      </c>
      <c r="F75" s="77" t="n"/>
      <c r="G75" s="75" t="n"/>
    </row>
    <row r="76" ht="19.5" customHeight="1" s="55">
      <c r="A76" s="75" t="n"/>
      <c r="B76" s="77" t="n"/>
      <c r="C76" s="77" t="n"/>
      <c r="D76" s="77" t="n"/>
      <c r="E76" s="79">
        <f>IF(OR($A76="",$C76="",$D76=""),"",IF('1. Iestatījumi'!$C$18="Jā",$D76-$C76+1,$D76-$C76+1-COUNTIFS(Svetkudienas,"&gt;="&amp;$C76,Svetkudienas,"&lt;="&amp;$D76)))</f>
        <v/>
      </c>
      <c r="F76" s="77" t="n"/>
      <c r="G76" s="75" t="n"/>
    </row>
    <row r="77" ht="19.5" customHeight="1" s="55">
      <c r="A77" s="75" t="n"/>
      <c r="B77" s="77" t="n"/>
      <c r="C77" s="77" t="n"/>
      <c r="D77" s="77" t="n"/>
      <c r="E77" s="79">
        <f>IF(OR($A77="",$C77="",$D77=""),"",IF('1. Iestatījumi'!$C$18="Jā",$D77-$C77+1,$D77-$C77+1-COUNTIFS(Svetkudienas,"&gt;="&amp;$C77,Svetkudienas,"&lt;="&amp;$D77)))</f>
        <v/>
      </c>
      <c r="F77" s="77" t="n"/>
      <c r="G77" s="75" t="n"/>
    </row>
    <row r="78" ht="19.5" customHeight="1" s="55">
      <c r="A78" s="75" t="n"/>
      <c r="B78" s="77" t="n"/>
      <c r="C78" s="77" t="n"/>
      <c r="D78" s="77" t="n"/>
      <c r="E78" s="79">
        <f>IF(OR($A78="",$C78="",$D78=""),"",IF('1. Iestatījumi'!$C$18="Jā",$D78-$C78+1,$D78-$C78+1-COUNTIFS(Svetkudienas,"&gt;="&amp;$C78,Svetkudienas,"&lt;="&amp;$D78)))</f>
        <v/>
      </c>
      <c r="F78" s="77" t="n"/>
      <c r="G78" s="75" t="n"/>
    </row>
    <row r="79" ht="19.5" customHeight="1" s="55">
      <c r="A79" s="75" t="n"/>
      <c r="B79" s="77" t="n"/>
      <c r="C79" s="77" t="n"/>
      <c r="D79" s="77" t="n"/>
      <c r="E79" s="79">
        <f>IF(OR($A79="",$C79="",$D79=""),"",IF('1. Iestatījumi'!$C$18="Jā",$D79-$C79+1,$D79-$C79+1-COUNTIFS(Svetkudienas,"&gt;="&amp;$C79,Svetkudienas,"&lt;="&amp;$D79)))</f>
        <v/>
      </c>
      <c r="F79" s="77" t="n"/>
      <c r="G79" s="75" t="n"/>
    </row>
    <row r="80" ht="19.5" customHeight="1" s="55">
      <c r="A80" s="75" t="n"/>
      <c r="B80" s="77" t="n"/>
      <c r="C80" s="77" t="n"/>
      <c r="D80" s="77" t="n"/>
      <c r="E80" s="79">
        <f>IF(OR($A80="",$C80="",$D80=""),"",IF('1. Iestatījumi'!$C$18="Jā",$D80-$C80+1,$D80-$C80+1-COUNTIFS(Svetkudienas,"&gt;="&amp;$C80,Svetkudienas,"&lt;="&amp;$D80)))</f>
        <v/>
      </c>
      <c r="F80" s="77" t="n"/>
      <c r="G80" s="75" t="n"/>
    </row>
    <row r="81" ht="19.5" customHeight="1" s="55">
      <c r="A81" s="75" t="n"/>
      <c r="B81" s="77" t="n"/>
      <c r="C81" s="77" t="n"/>
      <c r="D81" s="77" t="n"/>
      <c r="E81" s="79">
        <f>IF(OR($A81="",$C81="",$D81=""),"",IF('1. Iestatījumi'!$C$18="Jā",$D81-$C81+1,$D81-$C81+1-COUNTIFS(Svetkudienas,"&gt;="&amp;$C81,Svetkudienas,"&lt;="&amp;$D81)))</f>
        <v/>
      </c>
      <c r="F81" s="77" t="n"/>
      <c r="G81" s="75" t="n"/>
    </row>
    <row r="82" ht="19.5" customHeight="1" s="55">
      <c r="A82" s="75" t="n"/>
      <c r="B82" s="77" t="n"/>
      <c r="C82" s="77" t="n"/>
      <c r="D82" s="77" t="n"/>
      <c r="E82" s="79">
        <f>IF(OR($A82="",$C82="",$D82=""),"",IF('1. Iestatījumi'!$C$18="Jā",$D82-$C82+1,$D82-$C82+1-COUNTIFS(Svetkudienas,"&gt;="&amp;$C82,Svetkudienas,"&lt;="&amp;$D82)))</f>
        <v/>
      </c>
      <c r="F82" s="77" t="n"/>
      <c r="G82" s="75" t="n"/>
    </row>
    <row r="83" ht="19.5" customHeight="1" s="55">
      <c r="A83" s="75" t="n"/>
      <c r="B83" s="77" t="n"/>
      <c r="C83" s="77" t="n"/>
      <c r="D83" s="77" t="n"/>
      <c r="E83" s="79">
        <f>IF(OR($A83="",$C83="",$D83=""),"",IF('1. Iestatījumi'!$C$18="Jā",$D83-$C83+1,$D83-$C83+1-COUNTIFS(Svetkudienas,"&gt;="&amp;$C83,Svetkudienas,"&lt;="&amp;$D83)))</f>
        <v/>
      </c>
      <c r="F83" s="77" t="n"/>
      <c r="G83" s="75" t="n"/>
    </row>
    <row r="84" ht="19.5" customHeight="1" s="55">
      <c r="A84" s="75" t="n"/>
      <c r="B84" s="77" t="n"/>
      <c r="C84" s="77" t="n"/>
      <c r="D84" s="77" t="n"/>
      <c r="E84" s="79">
        <f>IF(OR($A84="",$C84="",$D84=""),"",IF('1. Iestatījumi'!$C$18="Jā",$D84-$C84+1,$D84-$C84+1-COUNTIFS(Svetkudienas,"&gt;="&amp;$C84,Svetkudienas,"&lt;="&amp;$D84)))</f>
        <v/>
      </c>
      <c r="F84" s="77" t="n"/>
      <c r="G84" s="75" t="n"/>
    </row>
    <row r="85" ht="19.5" customHeight="1" s="55">
      <c r="A85" s="75" t="n"/>
      <c r="B85" s="77" t="n"/>
      <c r="C85" s="77" t="n"/>
      <c r="D85" s="77" t="n"/>
      <c r="E85" s="79">
        <f>IF(OR($A85="",$C85="",$D85=""),"",IF('1. Iestatījumi'!$C$18="Jā",$D85-$C85+1,$D85-$C85+1-COUNTIFS(Svetkudienas,"&gt;="&amp;$C85,Svetkudienas,"&lt;="&amp;$D85)))</f>
        <v/>
      </c>
      <c r="F85" s="77" t="n"/>
      <c r="G85" s="75" t="n"/>
    </row>
    <row r="86" ht="19.5" customHeight="1" s="55">
      <c r="A86" s="75" t="n"/>
      <c r="B86" s="77" t="n"/>
      <c r="C86" s="77" t="n"/>
      <c r="D86" s="77" t="n"/>
      <c r="E86" s="79">
        <f>IF(OR($A86="",$C86="",$D86=""),"",IF('1. Iestatījumi'!$C$18="Jā",$D86-$C86+1,$D86-$C86+1-COUNTIFS(Svetkudienas,"&gt;="&amp;$C86,Svetkudienas,"&lt;="&amp;$D86)))</f>
        <v/>
      </c>
      <c r="F86" s="77" t="n"/>
      <c r="G86" s="75" t="n"/>
    </row>
    <row r="87" ht="19.5" customHeight="1" s="55">
      <c r="A87" s="75" t="n"/>
      <c r="B87" s="77" t="n"/>
      <c r="C87" s="77" t="n"/>
      <c r="D87" s="77" t="n"/>
      <c r="E87" s="79">
        <f>IF(OR($A87="",$C87="",$D87=""),"",IF('1. Iestatījumi'!$C$18="Jā",$D87-$C87+1,$D87-$C87+1-COUNTIFS(Svetkudienas,"&gt;="&amp;$C87,Svetkudienas,"&lt;="&amp;$D87)))</f>
        <v/>
      </c>
      <c r="F87" s="77" t="n"/>
      <c r="G87" s="75" t="n"/>
    </row>
    <row r="88" ht="19.5" customHeight="1" s="55">
      <c r="A88" s="75" t="n"/>
      <c r="B88" s="77" t="n"/>
      <c r="C88" s="77" t="n"/>
      <c r="D88" s="77" t="n"/>
      <c r="E88" s="79">
        <f>IF(OR($A88="",$C88="",$D88=""),"",IF('1. Iestatījumi'!$C$18="Jā",$D88-$C88+1,$D88-$C88+1-COUNTIFS(Svetkudienas,"&gt;="&amp;$C88,Svetkudienas,"&lt;="&amp;$D88)))</f>
        <v/>
      </c>
      <c r="F88" s="77" t="n"/>
      <c r="G88" s="75" t="n"/>
    </row>
    <row r="89" ht="19.5" customHeight="1" s="55">
      <c r="A89" s="75" t="n"/>
      <c r="B89" s="77" t="n"/>
      <c r="C89" s="77" t="n"/>
      <c r="D89" s="77" t="n"/>
      <c r="E89" s="79">
        <f>IF(OR($A89="",$C89="",$D89=""),"",IF('1. Iestatījumi'!$C$18="Jā",$D89-$C89+1,$D89-$C89+1-COUNTIFS(Svetkudienas,"&gt;="&amp;$C89,Svetkudienas,"&lt;="&amp;$D89)))</f>
        <v/>
      </c>
      <c r="F89" s="77" t="n"/>
      <c r="G89" s="75" t="n"/>
    </row>
    <row r="90" ht="19.5" customHeight="1" s="55">
      <c r="A90" s="75" t="n"/>
      <c r="B90" s="77" t="n"/>
      <c r="C90" s="77" t="n"/>
      <c r="D90" s="77" t="n"/>
      <c r="E90" s="79">
        <f>IF(OR($A90="",$C90="",$D90=""),"",IF('1. Iestatījumi'!$C$18="Jā",$D90-$C90+1,$D90-$C90+1-COUNTIFS(Svetkudienas,"&gt;="&amp;$C90,Svetkudienas,"&lt;="&amp;$D90)))</f>
        <v/>
      </c>
      <c r="F90" s="77" t="n"/>
      <c r="G90" s="75" t="n"/>
    </row>
    <row r="91" ht="19.5" customHeight="1" s="55">
      <c r="A91" s="75" t="n"/>
      <c r="B91" s="77" t="n"/>
      <c r="C91" s="77" t="n"/>
      <c r="D91" s="77" t="n"/>
      <c r="E91" s="79">
        <f>IF(OR($A91="",$C91="",$D91=""),"",IF('1. Iestatījumi'!$C$18="Jā",$D91-$C91+1,$D91-$C91+1-COUNTIFS(Svetkudienas,"&gt;="&amp;$C91,Svetkudienas,"&lt;="&amp;$D91)))</f>
        <v/>
      </c>
      <c r="F91" s="77" t="n"/>
      <c r="G91" s="75" t="n"/>
    </row>
    <row r="92" ht="19.5" customHeight="1" s="55">
      <c r="A92" s="75" t="n"/>
      <c r="B92" s="77" t="n"/>
      <c r="C92" s="77" t="n"/>
      <c r="D92" s="77" t="n"/>
      <c r="E92" s="79">
        <f>IF(OR($A92="",$C92="",$D92=""),"",IF('1. Iestatījumi'!$C$18="Jā",$D92-$C92+1,$D92-$C92+1-COUNTIFS(Svetkudienas,"&gt;="&amp;$C92,Svetkudienas,"&lt;="&amp;$D92)))</f>
        <v/>
      </c>
      <c r="F92" s="77" t="n"/>
      <c r="G92" s="75" t="n"/>
    </row>
    <row r="93" ht="19.5" customHeight="1" s="55">
      <c r="A93" s="75" t="n"/>
      <c r="B93" s="77" t="n"/>
      <c r="C93" s="77" t="n"/>
      <c r="D93" s="77" t="n"/>
      <c r="E93" s="79">
        <f>IF(OR($A93="",$C93="",$D93=""),"",IF('1. Iestatījumi'!$C$18="Jā",$D93-$C93+1,$D93-$C93+1-COUNTIFS(Svetkudienas,"&gt;="&amp;$C93,Svetkudienas,"&lt;="&amp;$D93)))</f>
        <v/>
      </c>
      <c r="F93" s="77" t="n"/>
      <c r="G93" s="75" t="n"/>
    </row>
    <row r="94" ht="19.5" customHeight="1" s="55">
      <c r="A94" s="75" t="n"/>
      <c r="B94" s="77" t="n"/>
      <c r="C94" s="77" t="n"/>
      <c r="D94" s="77" t="n"/>
      <c r="E94" s="79">
        <f>IF(OR($A94="",$C94="",$D94=""),"",IF('1. Iestatījumi'!$C$18="Jā",$D94-$C94+1,$D94-$C94+1-COUNTIFS(Svetkudienas,"&gt;="&amp;$C94,Svetkudienas,"&lt;="&amp;$D94)))</f>
        <v/>
      </c>
      <c r="F94" s="77" t="n"/>
      <c r="G94" s="75" t="n"/>
    </row>
    <row r="95" ht="19.5" customHeight="1" s="55">
      <c r="A95" s="75" t="n"/>
      <c r="B95" s="77" t="n"/>
      <c r="C95" s="77" t="n"/>
      <c r="D95" s="77" t="n"/>
      <c r="E95" s="79">
        <f>IF(OR($A95="",$C95="",$D95=""),"",IF('1. Iestatījumi'!$C$18="Jā",$D95-$C95+1,$D95-$C95+1-COUNTIFS(Svetkudienas,"&gt;="&amp;$C95,Svetkudienas,"&lt;="&amp;$D95)))</f>
        <v/>
      </c>
      <c r="F95" s="77" t="n"/>
      <c r="G95" s="75" t="n"/>
    </row>
    <row r="96" ht="19.5" customHeight="1" s="55">
      <c r="A96" s="75" t="n"/>
      <c r="B96" s="77" t="n"/>
      <c r="C96" s="77" t="n"/>
      <c r="D96" s="77" t="n"/>
      <c r="E96" s="79">
        <f>IF(OR($A96="",$C96="",$D96=""),"",IF('1. Iestatījumi'!$C$18="Jā",$D96-$C96+1,$D96-$C96+1-COUNTIFS(Svetkudienas,"&gt;="&amp;$C96,Svetkudienas,"&lt;="&amp;$D96)))</f>
        <v/>
      </c>
      <c r="F96" s="77" t="n"/>
      <c r="G96" s="75" t="n"/>
    </row>
    <row r="97" ht="19.5" customHeight="1" s="55">
      <c r="A97" s="75" t="n"/>
      <c r="B97" s="77" t="n"/>
      <c r="C97" s="77" t="n"/>
      <c r="D97" s="77" t="n"/>
      <c r="E97" s="79">
        <f>IF(OR($A97="",$C97="",$D97=""),"",IF('1. Iestatījumi'!$C$18="Jā",$D97-$C97+1,$D97-$C97+1-COUNTIFS(Svetkudienas,"&gt;="&amp;$C97,Svetkudienas,"&lt;="&amp;$D97)))</f>
        <v/>
      </c>
      <c r="F97" s="77" t="n"/>
      <c r="G97" s="75" t="n"/>
    </row>
    <row r="98" ht="19.5" customHeight="1" s="55">
      <c r="A98" s="75" t="n"/>
      <c r="B98" s="77" t="n"/>
      <c r="C98" s="77" t="n"/>
      <c r="D98" s="77" t="n"/>
      <c r="E98" s="79">
        <f>IF(OR($A98="",$C98="",$D98=""),"",IF('1. Iestatījumi'!$C$18="Jā",$D98-$C98+1,$D98-$C98+1-COUNTIFS(Svetkudienas,"&gt;="&amp;$C98,Svetkudienas,"&lt;="&amp;$D98)))</f>
        <v/>
      </c>
      <c r="F98" s="77" t="n"/>
      <c r="G98" s="75" t="n"/>
    </row>
    <row r="99" ht="19.5" customHeight="1" s="55">
      <c r="A99" s="75" t="n"/>
      <c r="B99" s="77" t="n"/>
      <c r="C99" s="77" t="n"/>
      <c r="D99" s="77" t="n"/>
      <c r="E99" s="79">
        <f>IF(OR($A99="",$C99="",$D99=""),"",IF('1. Iestatījumi'!$C$18="Jā",$D99-$C99+1,$D99-$C99+1-COUNTIFS(Svetkudienas,"&gt;="&amp;$C99,Svetkudienas,"&lt;="&amp;$D99)))</f>
        <v/>
      </c>
      <c r="F99" s="77" t="n"/>
      <c r="G99" s="75" t="n"/>
    </row>
    <row r="100" ht="19.5" customHeight="1" s="55">
      <c r="A100" s="75" t="n"/>
      <c r="B100" s="77" t="n"/>
      <c r="C100" s="77" t="n"/>
      <c r="D100" s="77" t="n"/>
      <c r="E100" s="79">
        <f>IF(OR($A100="",$C100="",$D100=""),"",IF('1. Iestatījumi'!$C$18="Jā",$D100-$C100+1,$D100-$C100+1-COUNTIFS(Svetkudienas,"&gt;="&amp;$C100,Svetkudienas,"&lt;="&amp;$D100)))</f>
        <v/>
      </c>
      <c r="F100" s="77" t="n"/>
      <c r="G100" s="75" t="n"/>
    </row>
    <row r="101" ht="19.5" customHeight="1" s="55">
      <c r="A101" s="75" t="n"/>
      <c r="B101" s="77" t="n"/>
      <c r="C101" s="77" t="n"/>
      <c r="D101" s="77" t="n"/>
      <c r="E101" s="79">
        <f>IF(OR($A101="",$C101="",$D101=""),"",IF('1. Iestatījumi'!$C$18="Jā",$D101-$C101+1,$D101-$C101+1-COUNTIFS(Svetkudienas,"&gt;="&amp;$C101,Svetkudienas,"&lt;="&amp;$D101)))</f>
        <v/>
      </c>
      <c r="F101" s="77" t="n"/>
      <c r="G101" s="75" t="n"/>
    </row>
    <row r="102" ht="19.5" customHeight="1" s="55">
      <c r="A102" s="75" t="n"/>
      <c r="B102" s="77" t="n"/>
      <c r="C102" s="77" t="n"/>
      <c r="D102" s="77" t="n"/>
      <c r="E102" s="79">
        <f>IF(OR($A102="",$C102="",$D102=""),"",IF('1. Iestatījumi'!$C$18="Jā",$D102-$C102+1,$D102-$C102+1-COUNTIFS(Svetkudienas,"&gt;="&amp;$C102,Svetkudienas,"&lt;="&amp;$D102)))</f>
        <v/>
      </c>
      <c r="F102" s="77" t="n"/>
      <c r="G102" s="75" t="n"/>
    </row>
    <row r="103" ht="19.5" customHeight="1" s="55">
      <c r="A103" s="75" t="n"/>
      <c r="B103" s="77" t="n"/>
      <c r="C103" s="77" t="n"/>
      <c r="D103" s="77" t="n"/>
      <c r="E103" s="79">
        <f>IF(OR($A103="",$C103="",$D103=""),"",IF('1. Iestatījumi'!$C$18="Jā",$D103-$C103+1,$D103-$C103+1-COUNTIFS(Svetkudienas,"&gt;="&amp;$C103,Svetkudienas,"&lt;="&amp;$D103)))</f>
        <v/>
      </c>
      <c r="F103" s="77" t="n"/>
      <c r="G103" s="75" t="n"/>
    </row>
    <row r="104" ht="19.5" customHeight="1" s="55">
      <c r="A104" s="75" t="n"/>
      <c r="B104" s="77" t="n"/>
      <c r="C104" s="77" t="n"/>
      <c r="D104" s="77" t="n"/>
      <c r="E104" s="79">
        <f>IF(OR($A104="",$C104="",$D104=""),"",IF('1. Iestatījumi'!$C$18="Jā",$D104-$C104+1,$D104-$C104+1-COUNTIFS(Svetkudienas,"&gt;="&amp;$C104,Svetkudienas,"&lt;="&amp;$D104)))</f>
        <v/>
      </c>
      <c r="F104" s="77" t="n"/>
      <c r="G104" s="75" t="n"/>
    </row>
  </sheetData>
  <mergeCells count="1">
    <mergeCell ref="A2:G2"/>
  </mergeCells>
  <conditionalFormatting sqref="B5:B104">
    <cfRule type="expression" rank="0" priority="2" equalAverage="0" aboveAverage="0" dxfId="1" text="" percent="0" bottom="0">
      <formula>$B5="Dovolená"</formula>
    </cfRule>
    <cfRule type="expression" rank="0" priority="3" equalAverage="0" aboveAverage="0" dxfId="2" text="" percent="0" bottom="0">
      <formula>$B5="Nemoc"</formula>
    </cfRule>
    <cfRule type="expression" rank="0" priority="4" equalAverage="0" aboveAverage="0" dxfId="3" text="" percent="0" bottom="0">
      <formula>$B5="Neplacené volno"</formula>
    </cfRule>
    <cfRule type="expression" rank="0" priority="5" equalAverage="0" aboveAverage="0" dxfId="4" text="" percent="0" bottom="0">
      <formula>$B5="Jiné"</formula>
    </cfRule>
  </conditionalFormatting>
  <conditionalFormatting sqref="F5:F104">
    <cfRule type="expression" rank="0" priority="6" equalAverage="0" aboveAverage="0" dxfId="4" text="" percent="0" bottom="0">
      <formula>$F5="Schváleno"</formula>
    </cfRule>
    <cfRule type="expression" rank="0" priority="7" equalAverage="0" aboveAverage="0" dxfId="3" text="" percent="0" bottom="0">
      <formula>$F5="Čeká"</formula>
    </cfRule>
    <cfRule type="expression" rank="0" priority="8" equalAverage="0" aboveAverage="0" dxfId="5" text="" percent="0" bottom="0">
      <formula>$F5="Zrušeno"</formula>
    </cfRule>
  </conditionalFormatting>
  <dataValidations count="3">
    <dataValidation sqref="B5:B104" showDropDown="0" showInputMessage="0" showErrorMessage="0" allowBlank="1" type="list" errorStyle="stop" operator="between">
      <formula1>"Atvaļinājums,Slimība,Bezalgas atvaļinājums,Cits"</formula1>
      <formula2>0</formula2>
    </dataValidation>
    <dataValidation sqref="F5:F104" showDropDown="0" showInputMessage="0" showErrorMessage="0" allowBlank="1" type="list" errorStyle="stop" operator="between">
      <formula1>"Apstiprināts,Gaida,Atcelts"</formula1>
      <formula2>0</formula2>
    </dataValidation>
    <dataValidation sqref="A5:A104" showDropDown="0" showInputMessage="0" showErrorMessage="0" allowBlank="1" type="list" errorStyle="stop" operator="between">
      <formula1>'2. Darbinieki'!$A$5:$A$34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Komandas pārskats</t>
        </is>
      </c>
    </row>
    <row r="3" ht="15" customHeight="1" s="55">
      <c r="B3" s="64" t="inlineStr">
        <is>
          <t>Dati tiek ņemti no lapām Darbinieki un Atvaļinājumu žurnāls. Rādītājs parāda izmantoto tiesību %.</t>
        </is>
      </c>
    </row>
    <row r="4"/>
    <row r="5" ht="19.5" customHeight="1" s="55">
      <c r="B5" s="82" t="inlineStr">
        <is>
          <t>KOMANDAS TIESĪBAS (KAL. D.)</t>
        </is>
      </c>
      <c r="C5" s="83" t="n"/>
      <c r="D5" s="84" t="inlineStr">
        <is>
          <t>IZMANTOTĀS (APSTIPRINĀTĀS)</t>
        </is>
      </c>
      <c r="E5" s="85" t="n"/>
      <c r="F5" s="86" t="inlineStr">
        <is>
          <t>REZERVĒTĀS (GAIDOŠĀS)</t>
        </is>
      </c>
      <c r="G5" s="87" t="n"/>
      <c r="H5" s="88" t="inlineStr">
        <is>
          <t>ATLIEK</t>
        </is>
      </c>
    </row>
    <row r="6" ht="36" customHeight="1" s="55">
      <c r="B6" s="89">
        <f>'2. Darbinieki'!G36</f>
        <v/>
      </c>
      <c r="C6" s="83" t="n"/>
      <c r="D6" s="90">
        <f>'2. Darbinieki'!H36</f>
        <v/>
      </c>
      <c r="E6" s="85" t="n"/>
      <c r="F6" s="91">
        <f>'2. Darbinieki'!I36</f>
        <v/>
      </c>
      <c r="G6" s="87" t="n"/>
      <c r="H6" s="92">
        <f>'2. Darbinieki'!J36</f>
        <v/>
      </c>
    </row>
    <row r="7"/>
    <row r="8"/>
    <row r="9" ht="21.75" customHeight="1" s="55">
      <c r="B9" s="58" t="inlineStr">
        <is>
          <t>Pa darbiniekiem</t>
        </is>
      </c>
    </row>
    <row r="10" ht="27.75" customHeight="1" s="55">
      <c r="B10" s="74" t="inlineStr">
        <is>
          <t>Vārds</t>
        </is>
      </c>
      <c r="C10" s="74" t="inlineStr">
        <is>
          <t>Slodze</t>
        </is>
      </c>
      <c r="D10" s="74" t="inlineStr">
        <is>
          <t>Tiesības</t>
        </is>
      </c>
      <c r="E10" s="74" t="inlineStr">
        <is>
          <t>Izmantotās</t>
        </is>
      </c>
      <c r="F10" s="74" t="inlineStr">
        <is>
          <t>Rezervētās</t>
        </is>
      </c>
      <c r="G10" s="74" t="inlineStr">
        <is>
          <t>Atliek</t>
        </is>
      </c>
      <c r="H10" s="74" t="inlineStr">
        <is>
          <t>% izmantots</t>
        </is>
      </c>
    </row>
    <row r="11" ht="19.5" customHeight="1" s="55">
      <c r="B11" s="93">
        <f>IF('2. Darbinieki'!A5="","",'2. Darbinieki'!A5)</f>
        <v/>
      </c>
      <c r="C11" s="94">
        <f>IF('2. Darbinieki'!A5="","",'2. Darbinieki'!D5&amp;" d./ned.")</f>
        <v/>
      </c>
      <c r="D11" s="95">
        <f>IF('2. Darbinieki'!A5="","",'2. Darbinieki'!G5)</f>
        <v/>
      </c>
      <c r="E11" s="95">
        <f>IF('2. Darbinieki'!A5="","",'2. Darbinieki'!H5)</f>
        <v/>
      </c>
      <c r="F11" s="95">
        <f>IF('2. Darbinieki'!A5="","",'2. Darbinieki'!I5)</f>
        <v/>
      </c>
      <c r="G11" s="95">
        <f>IF('2. Darbinieki'!A5="","",'2. Darbinieki'!J5)</f>
        <v/>
      </c>
      <c r="H11" s="96">
        <f>IFERROR(IF('2. Darbinieki'!A5="","",('2. Darbinieki'!H5+'2. Darbinieki'!I5)/'2. Darbinieki'!G5),"")</f>
        <v/>
      </c>
    </row>
    <row r="12" ht="19.5" customHeight="1" s="55">
      <c r="B12" s="97">
        <f>IF('2. Darbinieki'!A6="","",'2. Darbinieki'!A6)</f>
        <v/>
      </c>
      <c r="C12" s="98">
        <f>IF('2. Darbinieki'!A6="","",'2. Darbinieki'!D6&amp;" d./ned.")</f>
        <v/>
      </c>
      <c r="D12" s="99">
        <f>IF('2. Darbinieki'!A6="","",'2. Darbinieki'!G6)</f>
        <v/>
      </c>
      <c r="E12" s="99">
        <f>IF('2. Darbinieki'!A6="","",'2. Darbinieki'!H6)</f>
        <v/>
      </c>
      <c r="F12" s="99">
        <f>IF('2. Darbinieki'!A6="","",'2. Darbinieki'!I6)</f>
        <v/>
      </c>
      <c r="G12" s="99">
        <f>IF('2. Darbinieki'!A6="","",'2. Darbinieki'!J6)</f>
        <v/>
      </c>
      <c r="H12" s="100">
        <f>IFERROR(IF('2. Darbinieki'!A6="","",('2. Darbinieki'!H6+'2. Darbinieki'!I6)/'2. Darbinieki'!G6),"")</f>
        <v/>
      </c>
    </row>
    <row r="13" ht="19.5" customHeight="1" s="55">
      <c r="B13" s="93">
        <f>IF('2. Darbinieki'!A7="","",'2. Darbinieki'!A7)</f>
        <v/>
      </c>
      <c r="C13" s="94">
        <f>IF('2. Darbinieki'!A7="","",'2. Darbinieki'!D7&amp;" d./ned.")</f>
        <v/>
      </c>
      <c r="D13" s="95">
        <f>IF('2. Darbinieki'!A7="","",'2. Darbinieki'!G7)</f>
        <v/>
      </c>
      <c r="E13" s="95">
        <f>IF('2. Darbinieki'!A7="","",'2. Darbinieki'!H7)</f>
        <v/>
      </c>
      <c r="F13" s="95">
        <f>IF('2. Darbinieki'!A7="","",'2. Darbinieki'!I7)</f>
        <v/>
      </c>
      <c r="G13" s="95">
        <f>IF('2. Darbinieki'!A7="","",'2. Darbinieki'!J7)</f>
        <v/>
      </c>
      <c r="H13" s="96">
        <f>IFERROR(IF('2. Darbinieki'!A7="","",('2. Darbinieki'!H7+'2. Darbinieki'!I7)/'2. Darbinieki'!G7),"")</f>
        <v/>
      </c>
    </row>
    <row r="14" ht="19.5" customHeight="1" s="55">
      <c r="B14" s="97">
        <f>IF('2. Darbinieki'!A8="","",'2. Darbinieki'!A8)</f>
        <v/>
      </c>
      <c r="C14" s="98">
        <f>IF('2. Darbinieki'!A8="","",'2. Darbinieki'!D8&amp;" d./ned.")</f>
        <v/>
      </c>
      <c r="D14" s="99">
        <f>IF('2. Darbinieki'!A8="","",'2. Darbinieki'!G8)</f>
        <v/>
      </c>
      <c r="E14" s="99">
        <f>IF('2. Darbinieki'!A8="","",'2. Darbinieki'!H8)</f>
        <v/>
      </c>
      <c r="F14" s="99">
        <f>IF('2. Darbinieki'!A8="","",'2. Darbinieki'!I8)</f>
        <v/>
      </c>
      <c r="G14" s="99">
        <f>IF('2. Darbinieki'!A8="","",'2. Darbinieki'!J8)</f>
        <v/>
      </c>
      <c r="H14" s="100">
        <f>IFERROR(IF('2. Darbinieki'!A8="","",('2. Darbinieki'!H8+'2. Darbinieki'!I8)/'2. Darbinieki'!G8),"")</f>
        <v/>
      </c>
    </row>
    <row r="15" ht="19.5" customHeight="1" s="55">
      <c r="B15" s="93">
        <f>IF('2. Darbinieki'!A9="","",'2. Darbinieki'!A9)</f>
        <v/>
      </c>
      <c r="C15" s="94">
        <f>IF('2. Darbinieki'!A9="","",'2. Darbinieki'!D9&amp;" d./ned.")</f>
        <v/>
      </c>
      <c r="D15" s="95">
        <f>IF('2. Darbinieki'!A9="","",'2. Darbinieki'!G9)</f>
        <v/>
      </c>
      <c r="E15" s="95">
        <f>IF('2. Darbinieki'!A9="","",'2. Darbinieki'!H9)</f>
        <v/>
      </c>
      <c r="F15" s="95">
        <f>IF('2. Darbinieki'!A9="","",'2. Darbinieki'!I9)</f>
        <v/>
      </c>
      <c r="G15" s="95">
        <f>IF('2. Darbinieki'!A9="","",'2. Darbinieki'!J9)</f>
        <v/>
      </c>
      <c r="H15" s="96">
        <f>IFERROR(IF('2. Darbinieki'!A9="","",('2. Darbinieki'!H9+'2. Darbinieki'!I9)/'2. Darbinieki'!G9),"")</f>
        <v/>
      </c>
    </row>
    <row r="16" ht="19.5" customHeight="1" s="55">
      <c r="B16" s="97">
        <f>IF('2. Darbinieki'!A10="","",'2. Darbinieki'!A10)</f>
        <v/>
      </c>
      <c r="C16" s="98">
        <f>IF('2. Darbinieki'!A10="","",'2. Darbinieki'!D10&amp;" d./ned.")</f>
        <v/>
      </c>
      <c r="D16" s="99">
        <f>IF('2. Darbinieki'!A10="","",'2. Darbinieki'!G10)</f>
        <v/>
      </c>
      <c r="E16" s="99">
        <f>IF('2. Darbinieki'!A10="","",'2. Darbinieki'!H10)</f>
        <v/>
      </c>
      <c r="F16" s="99">
        <f>IF('2. Darbinieki'!A10="","",'2. Darbinieki'!I10)</f>
        <v/>
      </c>
      <c r="G16" s="99">
        <f>IF('2. Darbinieki'!A10="","",'2. Darbinieki'!J10)</f>
        <v/>
      </c>
      <c r="H16" s="100">
        <f>IFERROR(IF('2. Darbinieki'!A10="","",('2. Darbinieki'!H10+'2. Darbinieki'!I10)/'2. Darbinieki'!G10),"")</f>
        <v/>
      </c>
    </row>
    <row r="17" ht="19.5" customHeight="1" s="55">
      <c r="B17" s="93">
        <f>IF('2. Darbinieki'!A11="","",'2. Darbinieki'!A11)</f>
        <v/>
      </c>
      <c r="C17" s="94">
        <f>IF('2. Darbinieki'!A11="","",'2. Darbinieki'!D11&amp;" d./ned.")</f>
        <v/>
      </c>
      <c r="D17" s="95">
        <f>IF('2. Darbinieki'!A11="","",'2. Darbinieki'!G11)</f>
        <v/>
      </c>
      <c r="E17" s="95">
        <f>IF('2. Darbinieki'!A11="","",'2. Darbinieki'!H11)</f>
        <v/>
      </c>
      <c r="F17" s="95">
        <f>IF('2. Darbinieki'!A11="","",'2. Darbinieki'!I11)</f>
        <v/>
      </c>
      <c r="G17" s="95">
        <f>IF('2. Darbinieki'!A11="","",'2. Darbinieki'!J11)</f>
        <v/>
      </c>
      <c r="H17" s="96">
        <f>IFERROR(IF('2. Darbinieki'!A11="","",('2. Darbinieki'!H11+'2. Darbinieki'!I11)/'2. Darbinieki'!G11),"")</f>
        <v/>
      </c>
    </row>
    <row r="18" ht="19.5" customHeight="1" s="55">
      <c r="B18" s="97">
        <f>IF('2. Darbinieki'!A12="","",'2. Darbinieki'!A12)</f>
        <v/>
      </c>
      <c r="C18" s="98">
        <f>IF('2. Darbinieki'!A12="","",'2. Darbinieki'!D12&amp;" d./ned.")</f>
        <v/>
      </c>
      <c r="D18" s="99">
        <f>IF('2. Darbinieki'!A12="","",'2. Darbinieki'!G12)</f>
        <v/>
      </c>
      <c r="E18" s="99">
        <f>IF('2. Darbinieki'!A12="","",'2. Darbinieki'!H12)</f>
        <v/>
      </c>
      <c r="F18" s="99">
        <f>IF('2. Darbinieki'!A12="","",'2. Darbinieki'!I12)</f>
        <v/>
      </c>
      <c r="G18" s="99">
        <f>IF('2. Darbinieki'!A12="","",'2. Darbinieki'!J12)</f>
        <v/>
      </c>
      <c r="H18" s="100">
        <f>IFERROR(IF('2. Darbinieki'!A12="","",('2. Darbinieki'!H12+'2. Darbinieki'!I12)/'2. Darbinieki'!G12),"")</f>
        <v/>
      </c>
    </row>
    <row r="19" ht="19.5" customHeight="1" s="55">
      <c r="B19" s="93">
        <f>IF('2. Darbinieki'!A13="","",'2. Darbinieki'!A13)</f>
        <v/>
      </c>
      <c r="C19" s="94">
        <f>IF('2. Darbinieki'!A13="","",'2. Darbinieki'!D13&amp;" d./ned.")</f>
        <v/>
      </c>
      <c r="D19" s="95">
        <f>IF('2. Darbinieki'!A13="","",'2. Darbinieki'!G13)</f>
        <v/>
      </c>
      <c r="E19" s="95">
        <f>IF('2. Darbinieki'!A13="","",'2. Darbinieki'!H13)</f>
        <v/>
      </c>
      <c r="F19" s="95">
        <f>IF('2. Darbinieki'!A13="","",'2. Darbinieki'!I13)</f>
        <v/>
      </c>
      <c r="G19" s="95">
        <f>IF('2. Darbinieki'!A13="","",'2. Darbinieki'!J13)</f>
        <v/>
      </c>
      <c r="H19" s="96">
        <f>IFERROR(IF('2. Darbinieki'!A13="","",('2. Darbinieki'!H13+'2. Darbinieki'!I13)/'2. Darbinieki'!G13),"")</f>
        <v/>
      </c>
    </row>
    <row r="20" ht="19.5" customHeight="1" s="55">
      <c r="B20" s="97">
        <f>IF('2. Darbinieki'!A14="","",'2. Darbinieki'!A14)</f>
        <v/>
      </c>
      <c r="C20" s="98">
        <f>IF('2. Darbinieki'!A14="","",'2. Darbinieki'!D14&amp;" d./ned.")</f>
        <v/>
      </c>
      <c r="D20" s="99">
        <f>IF('2. Darbinieki'!A14="","",'2. Darbinieki'!G14)</f>
        <v/>
      </c>
      <c r="E20" s="99">
        <f>IF('2. Darbinieki'!A14="","",'2. Darbinieki'!H14)</f>
        <v/>
      </c>
      <c r="F20" s="99">
        <f>IF('2. Darbinieki'!A14="","",'2. Darbinieki'!I14)</f>
        <v/>
      </c>
      <c r="G20" s="99">
        <f>IF('2. Darbinieki'!A14="","",'2. Darbinieki'!J14)</f>
        <v/>
      </c>
      <c r="H20" s="100">
        <f>IFERROR(IF('2. Darbinieki'!A14="","",('2. Darbinieki'!H14+'2. Darbinieki'!I14)/'2. Darbinieki'!G14),"")</f>
        <v/>
      </c>
    </row>
    <row r="21" ht="19.5" customHeight="1" s="55">
      <c r="B21" s="93">
        <f>IF('2. Darbinieki'!A15="","",'2. Darbinieki'!A15)</f>
        <v/>
      </c>
      <c r="C21" s="94">
        <f>IF('2. Darbinieki'!A15="","",'2. Darbinieki'!D15&amp;" d./ned.")</f>
        <v/>
      </c>
      <c r="D21" s="95">
        <f>IF('2. Darbinieki'!A15="","",'2. Darbinieki'!G15)</f>
        <v/>
      </c>
      <c r="E21" s="95">
        <f>IF('2. Darbinieki'!A15="","",'2. Darbinieki'!H15)</f>
        <v/>
      </c>
      <c r="F21" s="95">
        <f>IF('2. Darbinieki'!A15="","",'2. Darbinieki'!I15)</f>
        <v/>
      </c>
      <c r="G21" s="95">
        <f>IF('2. Darbinieki'!A15="","",'2. Darbinieki'!J15)</f>
        <v/>
      </c>
      <c r="H21" s="96">
        <f>IFERROR(IF('2. Darbinieki'!A15="","",('2. Darbinieki'!H15+'2. Darbinieki'!I15)/'2. Darbinieki'!G15),"")</f>
        <v/>
      </c>
    </row>
    <row r="22" ht="19.5" customHeight="1" s="55">
      <c r="B22" s="97">
        <f>IF('2. Darbinieki'!A16="","",'2. Darbinieki'!A16)</f>
        <v/>
      </c>
      <c r="C22" s="98">
        <f>IF('2. Darbinieki'!A16="","",'2. Darbinieki'!D16&amp;" d./ned.")</f>
        <v/>
      </c>
      <c r="D22" s="99">
        <f>IF('2. Darbinieki'!A16="","",'2. Darbinieki'!G16)</f>
        <v/>
      </c>
      <c r="E22" s="99">
        <f>IF('2. Darbinieki'!A16="","",'2. Darbinieki'!H16)</f>
        <v/>
      </c>
      <c r="F22" s="99">
        <f>IF('2. Darbinieki'!A16="","",'2. Darbinieki'!I16)</f>
        <v/>
      </c>
      <c r="G22" s="99">
        <f>IF('2. Darbinieki'!A16="","",'2. Darbinieki'!J16)</f>
        <v/>
      </c>
      <c r="H22" s="100">
        <f>IFERROR(IF('2. Darbinieki'!A16="","",('2. Darbinieki'!H16+'2. Darbinieki'!I16)/'2. Darbinieki'!G16),"")</f>
        <v/>
      </c>
    </row>
    <row r="23" ht="19.5" customHeight="1" s="55">
      <c r="B23" s="93">
        <f>IF('2. Darbinieki'!A17="","",'2. Darbinieki'!A17)</f>
        <v/>
      </c>
      <c r="C23" s="94">
        <f>IF('2. Darbinieki'!A17="","",'2. Darbinieki'!D17&amp;" d./ned.")</f>
        <v/>
      </c>
      <c r="D23" s="95">
        <f>IF('2. Darbinieki'!A17="","",'2. Darbinieki'!G17)</f>
        <v/>
      </c>
      <c r="E23" s="95">
        <f>IF('2. Darbinieki'!A17="","",'2. Darbinieki'!H17)</f>
        <v/>
      </c>
      <c r="F23" s="95">
        <f>IF('2. Darbinieki'!A17="","",'2. Darbinieki'!I17)</f>
        <v/>
      </c>
      <c r="G23" s="95">
        <f>IF('2. Darbinieki'!A17="","",'2. Darbinieki'!J17)</f>
        <v/>
      </c>
      <c r="H23" s="96">
        <f>IFERROR(IF('2. Darbinieki'!A17="","",('2. Darbinieki'!H17+'2. Darbinieki'!I17)/'2. Darbinieki'!G17),"")</f>
        <v/>
      </c>
    </row>
    <row r="24" ht="19.5" customHeight="1" s="55">
      <c r="B24" s="97">
        <f>IF('2. Darbinieki'!A18="","",'2. Darbinieki'!A18)</f>
        <v/>
      </c>
      <c r="C24" s="98">
        <f>IF('2. Darbinieki'!A18="","",'2. Darbinieki'!D18&amp;" d./ned.")</f>
        <v/>
      </c>
      <c r="D24" s="99">
        <f>IF('2. Darbinieki'!A18="","",'2. Darbinieki'!G18)</f>
        <v/>
      </c>
      <c r="E24" s="99">
        <f>IF('2. Darbinieki'!A18="","",'2. Darbinieki'!H18)</f>
        <v/>
      </c>
      <c r="F24" s="99">
        <f>IF('2. Darbinieki'!A18="","",'2. Darbinieki'!I18)</f>
        <v/>
      </c>
      <c r="G24" s="99">
        <f>IF('2. Darbinieki'!A18="","",'2. Darbinieki'!J18)</f>
        <v/>
      </c>
      <c r="H24" s="100">
        <f>IFERROR(IF('2. Darbinieki'!A18="","",('2. Darbinieki'!H18+'2. Darbinieki'!I18)/'2. Darbinieki'!G18),"")</f>
        <v/>
      </c>
    </row>
    <row r="25" ht="19.5" customHeight="1" s="55">
      <c r="B25" s="93">
        <f>IF('2. Darbinieki'!A19="","",'2. Darbinieki'!A19)</f>
        <v/>
      </c>
      <c r="C25" s="94">
        <f>IF('2. Darbinieki'!A19="","",'2. Darbinieki'!D19&amp;" d./ned.")</f>
        <v/>
      </c>
      <c r="D25" s="95">
        <f>IF('2. Darbinieki'!A19="","",'2. Darbinieki'!G19)</f>
        <v/>
      </c>
      <c r="E25" s="95">
        <f>IF('2. Darbinieki'!A19="","",'2. Darbinieki'!H19)</f>
        <v/>
      </c>
      <c r="F25" s="95">
        <f>IF('2. Darbinieki'!A19="","",'2. Darbinieki'!I19)</f>
        <v/>
      </c>
      <c r="G25" s="95">
        <f>IF('2. Darbinieki'!A19="","",'2. Darbinieki'!J19)</f>
        <v/>
      </c>
      <c r="H25" s="96">
        <f>IFERROR(IF('2. Darbinieki'!A19="","",('2. Darbinieki'!H19+'2. Darbinieki'!I19)/'2. Darbinieki'!G19),"")</f>
        <v/>
      </c>
    </row>
    <row r="26" ht="19.5" customHeight="1" s="55">
      <c r="B26" s="97">
        <f>IF('2. Darbinieki'!A20="","",'2. Darbinieki'!A20)</f>
        <v/>
      </c>
      <c r="C26" s="98">
        <f>IF('2. Darbinieki'!A20="","",'2. Darbinieki'!D20&amp;" d./ned.")</f>
        <v/>
      </c>
      <c r="D26" s="99">
        <f>IF('2. Darbinieki'!A20="","",'2. Darbinieki'!G20)</f>
        <v/>
      </c>
      <c r="E26" s="99">
        <f>IF('2. Darbinieki'!A20="","",'2. Darbinieki'!H20)</f>
        <v/>
      </c>
      <c r="F26" s="99">
        <f>IF('2. Darbinieki'!A20="","",'2. Darbinieki'!I20)</f>
        <v/>
      </c>
      <c r="G26" s="99">
        <f>IF('2. Darbinieki'!A20="","",'2. Darbinieki'!J20)</f>
        <v/>
      </c>
      <c r="H26" s="100">
        <f>IFERROR(IF('2. Darbinieki'!A20="","",('2. Darbinieki'!H20+'2. Darbinieki'!I20)/'2. Darbinieki'!G20),"")</f>
        <v/>
      </c>
    </row>
    <row r="27" ht="19.5" customHeight="1" s="55">
      <c r="B27" s="93">
        <f>IF('2. Darbinieki'!A21="","",'2. Darbinieki'!A21)</f>
        <v/>
      </c>
      <c r="C27" s="94">
        <f>IF('2. Darbinieki'!A21="","",'2. Darbinieki'!D21&amp;" d./ned.")</f>
        <v/>
      </c>
      <c r="D27" s="95">
        <f>IF('2. Darbinieki'!A21="","",'2. Darbinieki'!G21)</f>
        <v/>
      </c>
      <c r="E27" s="95">
        <f>IF('2. Darbinieki'!A21="","",'2. Darbinieki'!H21)</f>
        <v/>
      </c>
      <c r="F27" s="95">
        <f>IF('2. Darbinieki'!A21="","",'2. Darbinieki'!I21)</f>
        <v/>
      </c>
      <c r="G27" s="95">
        <f>IF('2. Darbinieki'!A21="","",'2. Darbinieki'!J21)</f>
        <v/>
      </c>
      <c r="H27" s="96">
        <f>IFERROR(IF('2. Darbinieki'!A21="","",('2. Darbinieki'!H21+'2. Darbinieki'!I21)/'2. Darbinieki'!G21),"")</f>
        <v/>
      </c>
    </row>
    <row r="28" ht="19.5" customHeight="1" s="55">
      <c r="B28" s="97">
        <f>IF('2. Darbinieki'!A22="","",'2. Darbinieki'!A22)</f>
        <v/>
      </c>
      <c r="C28" s="98">
        <f>IF('2. Darbinieki'!A22="","",'2. Darbinieki'!D22&amp;" d./ned.")</f>
        <v/>
      </c>
      <c r="D28" s="99">
        <f>IF('2. Darbinieki'!A22="","",'2. Darbinieki'!G22)</f>
        <v/>
      </c>
      <c r="E28" s="99">
        <f>IF('2. Darbinieki'!A22="","",'2. Darbinieki'!H22)</f>
        <v/>
      </c>
      <c r="F28" s="99">
        <f>IF('2. Darbinieki'!A22="","",'2. Darbinieki'!I22)</f>
        <v/>
      </c>
      <c r="G28" s="99">
        <f>IF('2. Darbinieki'!A22="","",'2. Darbinieki'!J22)</f>
        <v/>
      </c>
      <c r="H28" s="100">
        <f>IFERROR(IF('2. Darbinieki'!A22="","",('2. Darbinieki'!H22+'2. Darbinieki'!I22)/'2. Darbinieki'!G22),"")</f>
        <v/>
      </c>
    </row>
    <row r="29" ht="19.5" customHeight="1" s="55">
      <c r="B29" s="93">
        <f>IF('2. Darbinieki'!A23="","",'2. Darbinieki'!A23)</f>
        <v/>
      </c>
      <c r="C29" s="94">
        <f>IF('2. Darbinieki'!A23="","",'2. Darbinieki'!D23&amp;" d./ned.")</f>
        <v/>
      </c>
      <c r="D29" s="95">
        <f>IF('2. Darbinieki'!A23="","",'2. Darbinieki'!G23)</f>
        <v/>
      </c>
      <c r="E29" s="95">
        <f>IF('2. Darbinieki'!A23="","",'2. Darbinieki'!H23)</f>
        <v/>
      </c>
      <c r="F29" s="95">
        <f>IF('2. Darbinieki'!A23="","",'2. Darbinieki'!I23)</f>
        <v/>
      </c>
      <c r="G29" s="95">
        <f>IF('2. Darbinieki'!A23="","",'2. Darbinieki'!J23)</f>
        <v/>
      </c>
      <c r="H29" s="96">
        <f>IFERROR(IF('2. Darbinieki'!A23="","",('2. Darbinieki'!H23+'2. Darbinieki'!I23)/'2. Darbinieki'!G23),"")</f>
        <v/>
      </c>
    </row>
    <row r="30" ht="19.5" customHeight="1" s="55">
      <c r="B30" s="97">
        <f>IF('2. Darbinieki'!A24="","",'2. Darbinieki'!A24)</f>
        <v/>
      </c>
      <c r="C30" s="98">
        <f>IF('2. Darbinieki'!A24="","",'2. Darbinieki'!D24&amp;" d./ned.")</f>
        <v/>
      </c>
      <c r="D30" s="99">
        <f>IF('2. Darbinieki'!A24="","",'2. Darbinieki'!G24)</f>
        <v/>
      </c>
      <c r="E30" s="99">
        <f>IF('2. Darbinieki'!A24="","",'2. Darbinieki'!H24)</f>
        <v/>
      </c>
      <c r="F30" s="99">
        <f>IF('2. Darbinieki'!A24="","",'2. Darbinieki'!I24)</f>
        <v/>
      </c>
      <c r="G30" s="99">
        <f>IF('2. Darbinieki'!A24="","",'2. Darbinieki'!J24)</f>
        <v/>
      </c>
      <c r="H30" s="100">
        <f>IFERROR(IF('2. Darbinieki'!A24="","",('2. Darbinieki'!H24+'2. Darbinieki'!I24)/'2. Darbinieki'!G24),"")</f>
        <v/>
      </c>
    </row>
    <row r="31" ht="19.5" customHeight="1" s="55">
      <c r="B31" s="93">
        <f>IF('2. Darbinieki'!A25="","",'2. Darbinieki'!A25)</f>
        <v/>
      </c>
      <c r="C31" s="94">
        <f>IF('2. Darbinieki'!A25="","",'2. Darbinieki'!D25&amp;" d./ned.")</f>
        <v/>
      </c>
      <c r="D31" s="95">
        <f>IF('2. Darbinieki'!A25="","",'2. Darbinieki'!G25)</f>
        <v/>
      </c>
      <c r="E31" s="95">
        <f>IF('2. Darbinieki'!A25="","",'2. Darbinieki'!H25)</f>
        <v/>
      </c>
      <c r="F31" s="95">
        <f>IF('2. Darbinieki'!A25="","",'2. Darbinieki'!I25)</f>
        <v/>
      </c>
      <c r="G31" s="95">
        <f>IF('2. Darbinieki'!A25="","",'2. Darbinieki'!J25)</f>
        <v/>
      </c>
      <c r="H31" s="96">
        <f>IFERROR(IF('2. Darbinieki'!A25="","",('2. Darbinieki'!H25+'2. Darbinieki'!I25)/'2. Darbinieki'!G25),"")</f>
        <v/>
      </c>
    </row>
    <row r="32" ht="19.5" customHeight="1" s="55">
      <c r="B32" s="97">
        <f>IF('2. Darbinieki'!A26="","",'2. Darbinieki'!A26)</f>
        <v/>
      </c>
      <c r="C32" s="98">
        <f>IF('2. Darbinieki'!A26="","",'2. Darbinieki'!D26&amp;" d./ned.")</f>
        <v/>
      </c>
      <c r="D32" s="99">
        <f>IF('2. Darbinieki'!A26="","",'2. Darbinieki'!G26)</f>
        <v/>
      </c>
      <c r="E32" s="99">
        <f>IF('2. Darbinieki'!A26="","",'2. Darbinieki'!H26)</f>
        <v/>
      </c>
      <c r="F32" s="99">
        <f>IF('2. Darbinieki'!A26="","",'2. Darbinieki'!I26)</f>
        <v/>
      </c>
      <c r="G32" s="99">
        <f>IF('2. Darbinieki'!A26="","",'2. Darbinieki'!J26)</f>
        <v/>
      </c>
      <c r="H32" s="100">
        <f>IFERROR(IF('2. Darbinieki'!A26="","",('2. Darbinieki'!H26+'2. Darbinieki'!I26)/'2. Darbinieki'!G26),"")</f>
        <v/>
      </c>
    </row>
    <row r="33" ht="19.5" customHeight="1" s="55">
      <c r="B33" s="93">
        <f>IF('2. Darbinieki'!A27="","",'2. Darbinieki'!A27)</f>
        <v/>
      </c>
      <c r="C33" s="94">
        <f>IF('2. Darbinieki'!A27="","",'2. Darbinieki'!D27&amp;" d./ned.")</f>
        <v/>
      </c>
      <c r="D33" s="95">
        <f>IF('2. Darbinieki'!A27="","",'2. Darbinieki'!G27)</f>
        <v/>
      </c>
      <c r="E33" s="95">
        <f>IF('2. Darbinieki'!A27="","",'2. Darbinieki'!H27)</f>
        <v/>
      </c>
      <c r="F33" s="95">
        <f>IF('2. Darbinieki'!A27="","",'2. Darbinieki'!I27)</f>
        <v/>
      </c>
      <c r="G33" s="95">
        <f>IF('2. Darbinieki'!A27="","",'2. Darbinieki'!J27)</f>
        <v/>
      </c>
      <c r="H33" s="96">
        <f>IFERROR(IF('2. Darbinieki'!A27="","",('2. Darbinieki'!H27+'2. Darbinieki'!I27)/'2. Darbinieki'!G27),"")</f>
        <v/>
      </c>
    </row>
    <row r="34" ht="19.5" customHeight="1" s="55">
      <c r="B34" s="97">
        <f>IF('2. Darbinieki'!A28="","",'2. Darbinieki'!A28)</f>
        <v/>
      </c>
      <c r="C34" s="98">
        <f>IF('2. Darbinieki'!A28="","",'2. Darbinieki'!D28&amp;" d./ned.")</f>
        <v/>
      </c>
      <c r="D34" s="99">
        <f>IF('2. Darbinieki'!A28="","",'2. Darbinieki'!G28)</f>
        <v/>
      </c>
      <c r="E34" s="99">
        <f>IF('2. Darbinieki'!A28="","",'2. Darbinieki'!H28)</f>
        <v/>
      </c>
      <c r="F34" s="99">
        <f>IF('2. Darbinieki'!A28="","",'2. Darbinieki'!I28)</f>
        <v/>
      </c>
      <c r="G34" s="99">
        <f>IF('2. Darbinieki'!A28="","",'2. Darbinieki'!J28)</f>
        <v/>
      </c>
      <c r="H34" s="100">
        <f>IFERROR(IF('2. Darbinieki'!A28="","",('2. Darbinieki'!H28+'2. Darbinieki'!I28)/'2. Darbinieki'!G28),"")</f>
        <v/>
      </c>
    </row>
    <row r="35" ht="19.5" customHeight="1" s="55">
      <c r="B35" s="93">
        <f>IF('2. Darbinieki'!A29="","",'2. Darbinieki'!A29)</f>
        <v/>
      </c>
      <c r="C35" s="94">
        <f>IF('2. Darbinieki'!A29="","",'2. Darbinieki'!D29&amp;" d./ned.")</f>
        <v/>
      </c>
      <c r="D35" s="95">
        <f>IF('2. Darbinieki'!A29="","",'2. Darbinieki'!G29)</f>
        <v/>
      </c>
      <c r="E35" s="95">
        <f>IF('2. Darbinieki'!A29="","",'2. Darbinieki'!H29)</f>
        <v/>
      </c>
      <c r="F35" s="95">
        <f>IF('2. Darbinieki'!A29="","",'2. Darbinieki'!I29)</f>
        <v/>
      </c>
      <c r="G35" s="95">
        <f>IF('2. Darbinieki'!A29="","",'2. Darbinieki'!J29)</f>
        <v/>
      </c>
      <c r="H35" s="96">
        <f>IFERROR(IF('2. Darbinieki'!A29="","",('2. Darbinieki'!H29+'2. Darbinieki'!I29)/'2. Darbinieki'!G29),"")</f>
        <v/>
      </c>
    </row>
    <row r="36" ht="19.5" customHeight="1" s="55">
      <c r="B36" s="97">
        <f>IF('2. Darbinieki'!A30="","",'2. Darbinieki'!A30)</f>
        <v/>
      </c>
      <c r="C36" s="98">
        <f>IF('2. Darbinieki'!A30="","",'2. Darbinieki'!D30&amp;" d./ned.")</f>
        <v/>
      </c>
      <c r="D36" s="99">
        <f>IF('2. Darbinieki'!A30="","",'2. Darbinieki'!G30)</f>
        <v/>
      </c>
      <c r="E36" s="99">
        <f>IF('2. Darbinieki'!A30="","",'2. Darbinieki'!H30)</f>
        <v/>
      </c>
      <c r="F36" s="99">
        <f>IF('2. Darbinieki'!A30="","",'2. Darbinieki'!I30)</f>
        <v/>
      </c>
      <c r="G36" s="99">
        <f>IF('2. Darbinieki'!A30="","",'2. Darbinieki'!J30)</f>
        <v/>
      </c>
      <c r="H36" s="100">
        <f>IFERROR(IF('2. Darbinieki'!A30="","",('2. Darbinieki'!H30+'2. Darbinieki'!I30)/'2. Darbinieki'!G30),"")</f>
        <v/>
      </c>
    </row>
    <row r="37" ht="19.5" customHeight="1" s="55">
      <c r="B37" s="93">
        <f>IF('2. Darbinieki'!A31="","",'2. Darbinieki'!A31)</f>
        <v/>
      </c>
      <c r="C37" s="94">
        <f>IF('2. Darbinieki'!A31="","",'2. Darbinieki'!D31&amp;" d./ned.")</f>
        <v/>
      </c>
      <c r="D37" s="95">
        <f>IF('2. Darbinieki'!A31="","",'2. Darbinieki'!G31)</f>
        <v/>
      </c>
      <c r="E37" s="95">
        <f>IF('2. Darbinieki'!A31="","",'2. Darbinieki'!H31)</f>
        <v/>
      </c>
      <c r="F37" s="95">
        <f>IF('2. Darbinieki'!A31="","",'2. Darbinieki'!I31)</f>
        <v/>
      </c>
      <c r="G37" s="95">
        <f>IF('2. Darbinieki'!A31="","",'2. Darbinieki'!J31)</f>
        <v/>
      </c>
      <c r="H37" s="96">
        <f>IFERROR(IF('2. Darbinieki'!A31="","",('2. Darbinieki'!H31+'2. Darbinieki'!I31)/'2. Darbinieki'!G31),"")</f>
        <v/>
      </c>
    </row>
    <row r="38" ht="19.5" customHeight="1" s="55">
      <c r="B38" s="97">
        <f>IF('2. Darbinieki'!A32="","",'2. Darbinieki'!A32)</f>
        <v/>
      </c>
      <c r="C38" s="98">
        <f>IF('2. Darbinieki'!A32="","",'2. Darbinieki'!D32&amp;" d./ned.")</f>
        <v/>
      </c>
      <c r="D38" s="99">
        <f>IF('2. Darbinieki'!A32="","",'2. Darbinieki'!G32)</f>
        <v/>
      </c>
      <c r="E38" s="99">
        <f>IF('2. Darbinieki'!A32="","",'2. Darbinieki'!H32)</f>
        <v/>
      </c>
      <c r="F38" s="99">
        <f>IF('2. Darbinieki'!A32="","",'2. Darbinieki'!I32)</f>
        <v/>
      </c>
      <c r="G38" s="99">
        <f>IF('2. Darbinieki'!A32="","",'2. Darbinieki'!J32)</f>
        <v/>
      </c>
      <c r="H38" s="100">
        <f>IFERROR(IF('2. Darbinieki'!A32="","",('2. Darbinieki'!H32+'2. Darbinieki'!I32)/'2. Darbinieki'!G32),"")</f>
        <v/>
      </c>
    </row>
    <row r="39" ht="19.5" customHeight="1" s="55">
      <c r="B39" s="93">
        <f>IF('2. Darbinieki'!A33="","",'2. Darbinieki'!A33)</f>
        <v/>
      </c>
      <c r="C39" s="94">
        <f>IF('2. Darbinieki'!A33="","",'2. Darbinieki'!D33&amp;" d./ned.")</f>
        <v/>
      </c>
      <c r="D39" s="95">
        <f>IF('2. Darbinieki'!A33="","",'2. Darbinieki'!G33)</f>
        <v/>
      </c>
      <c r="E39" s="95">
        <f>IF('2. Darbinieki'!A33="","",'2. Darbinieki'!H33)</f>
        <v/>
      </c>
      <c r="F39" s="95">
        <f>IF('2. Darbinieki'!A33="","",'2. Darbinieki'!I33)</f>
        <v/>
      </c>
      <c r="G39" s="95">
        <f>IF('2. Darbinieki'!A33="","",'2. Darbinieki'!J33)</f>
        <v/>
      </c>
      <c r="H39" s="96">
        <f>IFERROR(IF('2. Darbinieki'!A33="","",('2. Darbinieki'!H33+'2. Darbinieki'!I33)/'2. Darbinieki'!G33),"")</f>
        <v/>
      </c>
    </row>
    <row r="40" ht="19.5" customHeight="1" s="55">
      <c r="B40" s="97">
        <f>IF('2. Darbinieki'!A34="","",'2. Darbinieki'!A34)</f>
        <v/>
      </c>
      <c r="C40" s="98">
        <f>IF('2. Darbinieki'!A34="","",'2. Darbinieki'!D34&amp;" d./ned.")</f>
        <v/>
      </c>
      <c r="D40" s="99">
        <f>IF('2. Darbinieki'!A34="","",'2. Darbinieki'!G34)</f>
        <v/>
      </c>
      <c r="E40" s="99">
        <f>IF('2. Darbinieki'!A34="","",'2. Darbinieki'!H34)</f>
        <v/>
      </c>
      <c r="F40" s="99">
        <f>IF('2. Darbinieki'!A34="","",'2. Darbinieki'!I34)</f>
        <v/>
      </c>
      <c r="G40" s="99">
        <f>IF('2. Darbinieki'!A34="","",'2. Darbinieki'!J34)</f>
        <v/>
      </c>
      <c r="H40" s="100">
        <f>IFERROR(IF('2. Darbinieki'!A34="","",('2. Darbinieki'!H34+'2. Darbinieki'!I34)/'2. Darbinieki'!G34),"")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Gada kalendārs</t>
        </is>
      </c>
    </row>
    <row r="2" ht="15" customHeight="1" s="55">
      <c r="A2" s="64" t="inlineStr">
        <is>
          <t>Katra šūna rāda atvaļinājuma dienas attiecīgajā nedēļā. Šūnas kļūst zilas, kad ir reģistrēta prombūtne. Novietojot kursoru uz nedēļas numura, redzams datums.</t>
        </is>
      </c>
    </row>
    <row r="3" ht="18" customHeight="1" s="55">
      <c r="A3" s="101" t="inlineStr">
        <is>
          <t>Mēnesis →</t>
        </is>
      </c>
      <c r="B3" s="102" t="inlineStr">
        <is>
          <t>Jan.</t>
        </is>
      </c>
      <c r="F3" s="102" t="inlineStr">
        <is>
          <t>Feb.</t>
        </is>
      </c>
      <c r="J3" s="102" t="inlineStr">
        <is>
          <t>Mar.</t>
        </is>
      </c>
      <c r="N3" s="102" t="inlineStr">
        <is>
          <t>Apr.</t>
        </is>
      </c>
      <c r="S3" s="102" t="inlineStr">
        <is>
          <t>Mai.</t>
        </is>
      </c>
      <c r="W3" s="102" t="inlineStr">
        <is>
          <t>Jūn.</t>
        </is>
      </c>
      <c r="AA3" s="102" t="inlineStr">
        <is>
          <t>Jūl.</t>
        </is>
      </c>
      <c r="AF3" s="102" t="inlineStr">
        <is>
          <t>Aug.</t>
        </is>
      </c>
      <c r="AJ3" s="102" t="inlineStr">
        <is>
          <t>Sep.</t>
        </is>
      </c>
      <c r="AO3" s="102" t="inlineStr">
        <is>
          <t>Okt.</t>
        </is>
      </c>
      <c r="AS3" s="102" t="inlineStr">
        <is>
          <t>Nov.</t>
        </is>
      </c>
      <c r="AW3" s="102" t="inlineStr">
        <is>
          <t>Dec.</t>
        </is>
      </c>
    </row>
    <row r="4" ht="15" customHeight="1" s="55">
      <c r="A4" s="103" t="inlineStr">
        <is>
          <t>Nedēļa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Darbinieki'!A5="","",'2. Darbinieki'!A5)</f>
        <v/>
      </c>
      <c r="B5" s="106">
        <f>IF($A5="","",COUNTIFS('3. Atvaļinājumu žurnāls'!$A$5:$A$200,$A5,'3. Atvaļinājumu žurnāls'!$F$5:$F$200,"Apstiprināts",'3. Atvaļinājumu žurnāls'!$C$5:$C$200,"&lt;="&amp;('1. Iestatījumi'!$C$9+(1-1)*7+6),'3. Atvaļinājumu žurnāls'!$D$5:$D$200,"&gt;="&amp;('1. Iestatījumi'!$C$9+(1-1)*7)))</f>
        <v/>
      </c>
      <c r="C5" s="106">
        <f>IF($A5="","",COUNTIFS('3. Atvaļinājumu žurnāls'!$A$5:$A$200,$A5,'3. Atvaļinājumu žurnāls'!$F$5:$F$200,"Apstiprināts",'3. Atvaļinājumu žurnāls'!$C$5:$C$200,"&lt;="&amp;('1. Iestatījumi'!$C$9+(2-1)*7+6),'3. Atvaļinājumu žurnāls'!$D$5:$D$200,"&gt;="&amp;('1. Iestatījumi'!$C$9+(2-1)*7)))</f>
        <v/>
      </c>
      <c r="D5" s="106">
        <f>IF($A5="","",COUNTIFS('3. Atvaļinājumu žurnāls'!$A$5:$A$200,$A5,'3. Atvaļinājumu žurnāls'!$F$5:$F$200,"Apstiprināts",'3. Atvaļinājumu žurnāls'!$C$5:$C$200,"&lt;="&amp;('1. Iestatījumi'!$C$9+(3-1)*7+6),'3. Atvaļinājumu žurnāls'!$D$5:$D$200,"&gt;="&amp;('1. Iestatījumi'!$C$9+(3-1)*7)))</f>
        <v/>
      </c>
      <c r="E5" s="106">
        <f>IF($A5="","",COUNTIFS('3. Atvaļinājumu žurnāls'!$A$5:$A$200,$A5,'3. Atvaļinājumu žurnāls'!$F$5:$F$200,"Apstiprināts",'3. Atvaļinājumu žurnāls'!$C$5:$C$200,"&lt;="&amp;('1. Iestatījumi'!$C$9+(4-1)*7+6),'3. Atvaļinājumu žurnāls'!$D$5:$D$200,"&gt;="&amp;('1. Iestatījumi'!$C$9+(4-1)*7)))</f>
        <v/>
      </c>
      <c r="F5" s="106">
        <f>IF($A5="","",COUNTIFS('3. Atvaļinājumu žurnāls'!$A$5:$A$200,$A5,'3. Atvaļinājumu žurnāls'!$F$5:$F$200,"Apstiprināts",'3. Atvaļinājumu žurnāls'!$C$5:$C$200,"&lt;="&amp;('1. Iestatījumi'!$C$9+(5-1)*7+6),'3. Atvaļinājumu žurnāls'!$D$5:$D$200,"&gt;="&amp;('1. Iestatījumi'!$C$9+(5-1)*7)))</f>
        <v/>
      </c>
      <c r="G5" s="106">
        <f>IF($A5="","",COUNTIFS('3. Atvaļinājumu žurnāls'!$A$5:$A$200,$A5,'3. Atvaļinājumu žurnāls'!$F$5:$F$200,"Apstiprināts",'3. Atvaļinājumu žurnāls'!$C$5:$C$200,"&lt;="&amp;('1. Iestatījumi'!$C$9+(6-1)*7+6),'3. Atvaļinājumu žurnāls'!$D$5:$D$200,"&gt;="&amp;('1. Iestatījumi'!$C$9+(6-1)*7)))</f>
        <v/>
      </c>
      <c r="H5" s="106">
        <f>IF($A5="","",COUNTIFS('3. Atvaļinājumu žurnāls'!$A$5:$A$200,$A5,'3. Atvaļinājumu žurnāls'!$F$5:$F$200,"Apstiprināts",'3. Atvaļinājumu žurnāls'!$C$5:$C$200,"&lt;="&amp;('1. Iestatījumi'!$C$9+(7-1)*7+6),'3. Atvaļinājumu žurnāls'!$D$5:$D$200,"&gt;="&amp;('1. Iestatījumi'!$C$9+(7-1)*7)))</f>
        <v/>
      </c>
      <c r="I5" s="106">
        <f>IF($A5="","",COUNTIFS('3. Atvaļinājumu žurnāls'!$A$5:$A$200,$A5,'3. Atvaļinājumu žurnāls'!$F$5:$F$200,"Apstiprināts",'3. Atvaļinājumu žurnāls'!$C$5:$C$200,"&lt;="&amp;('1. Iestatījumi'!$C$9+(8-1)*7+6),'3. Atvaļinājumu žurnāls'!$D$5:$D$200,"&gt;="&amp;('1. Iestatījumi'!$C$9+(8-1)*7)))</f>
        <v/>
      </c>
      <c r="J5" s="106">
        <f>IF($A5="","",COUNTIFS('3. Atvaļinājumu žurnāls'!$A$5:$A$200,$A5,'3. Atvaļinājumu žurnāls'!$F$5:$F$200,"Apstiprināts",'3. Atvaļinājumu žurnāls'!$C$5:$C$200,"&lt;="&amp;('1. Iestatījumi'!$C$9+(9-1)*7+6),'3. Atvaļinājumu žurnāls'!$D$5:$D$200,"&gt;="&amp;('1. Iestatījumi'!$C$9+(9-1)*7)))</f>
        <v/>
      </c>
      <c r="K5" s="106">
        <f>IF($A5="","",COUNTIFS('3. Atvaļinājumu žurnāls'!$A$5:$A$200,$A5,'3. Atvaļinājumu žurnāls'!$F$5:$F$200,"Apstiprināts",'3. Atvaļinājumu žurnāls'!$C$5:$C$200,"&lt;="&amp;('1. Iestatījumi'!$C$9+(10-1)*7+6),'3. Atvaļinājumu žurnāls'!$D$5:$D$200,"&gt;="&amp;('1. Iestatījumi'!$C$9+(10-1)*7)))</f>
        <v/>
      </c>
      <c r="L5" s="106">
        <f>IF($A5="","",COUNTIFS('3. Atvaļinājumu žurnāls'!$A$5:$A$200,$A5,'3. Atvaļinājumu žurnāls'!$F$5:$F$200,"Apstiprināts",'3. Atvaļinājumu žurnāls'!$C$5:$C$200,"&lt;="&amp;('1. Iestatījumi'!$C$9+(11-1)*7+6),'3. Atvaļinājumu žurnāls'!$D$5:$D$200,"&gt;="&amp;('1. Iestatījumi'!$C$9+(11-1)*7)))</f>
        <v/>
      </c>
      <c r="M5" s="106">
        <f>IF($A5="","",COUNTIFS('3. Atvaļinājumu žurnāls'!$A$5:$A$200,$A5,'3. Atvaļinājumu žurnāls'!$F$5:$F$200,"Apstiprināts",'3. Atvaļinājumu žurnāls'!$C$5:$C$200,"&lt;="&amp;('1. Iestatījumi'!$C$9+(12-1)*7+6),'3. Atvaļinājumu žurnāls'!$D$5:$D$200,"&gt;="&amp;('1. Iestatījumi'!$C$9+(12-1)*7)))</f>
        <v/>
      </c>
      <c r="N5" s="106">
        <f>IF($A5="","",COUNTIFS('3. Atvaļinājumu žurnāls'!$A$5:$A$200,$A5,'3. Atvaļinājumu žurnāls'!$F$5:$F$200,"Apstiprināts",'3. Atvaļinājumu žurnāls'!$C$5:$C$200,"&lt;="&amp;('1. Iestatījumi'!$C$9+(13-1)*7+6),'3. Atvaļinājumu žurnāls'!$D$5:$D$200,"&gt;="&amp;('1. Iestatījumi'!$C$9+(13-1)*7)))</f>
        <v/>
      </c>
      <c r="O5" s="106">
        <f>IF($A5="","",COUNTIFS('3. Atvaļinājumu žurnāls'!$A$5:$A$200,$A5,'3. Atvaļinājumu žurnāls'!$F$5:$F$200,"Apstiprināts",'3. Atvaļinājumu žurnāls'!$C$5:$C$200,"&lt;="&amp;('1. Iestatījumi'!$C$9+(14-1)*7+6),'3. Atvaļinājumu žurnāls'!$D$5:$D$200,"&gt;="&amp;('1. Iestatījumi'!$C$9+(14-1)*7)))</f>
        <v/>
      </c>
      <c r="P5" s="106">
        <f>IF($A5="","",COUNTIFS('3. Atvaļinājumu žurnāls'!$A$5:$A$200,$A5,'3. Atvaļinājumu žurnāls'!$F$5:$F$200,"Apstiprināts",'3. Atvaļinājumu žurnāls'!$C$5:$C$200,"&lt;="&amp;('1. Iestatījumi'!$C$9+(15-1)*7+6),'3. Atvaļinājumu žurnāls'!$D$5:$D$200,"&gt;="&amp;('1. Iestatījumi'!$C$9+(15-1)*7)))</f>
        <v/>
      </c>
      <c r="Q5" s="106">
        <f>IF($A5="","",COUNTIFS('3. Atvaļinājumu žurnāls'!$A$5:$A$200,$A5,'3. Atvaļinājumu žurnāls'!$F$5:$F$200,"Apstiprināts",'3. Atvaļinājumu žurnāls'!$C$5:$C$200,"&lt;="&amp;('1. Iestatījumi'!$C$9+(16-1)*7+6),'3. Atvaļinājumu žurnāls'!$D$5:$D$200,"&gt;="&amp;('1. Iestatījumi'!$C$9+(16-1)*7)))</f>
        <v/>
      </c>
      <c r="R5" s="106">
        <f>IF($A5="","",COUNTIFS('3. Atvaļinājumu žurnāls'!$A$5:$A$200,$A5,'3. Atvaļinājumu žurnāls'!$F$5:$F$200,"Apstiprināts",'3. Atvaļinājumu žurnāls'!$C$5:$C$200,"&lt;="&amp;('1. Iestatījumi'!$C$9+(17-1)*7+6),'3. Atvaļinājumu žurnāls'!$D$5:$D$200,"&gt;="&amp;('1. Iestatījumi'!$C$9+(17-1)*7)))</f>
        <v/>
      </c>
      <c r="S5" s="106">
        <f>IF($A5="","",COUNTIFS('3. Atvaļinājumu žurnāls'!$A$5:$A$200,$A5,'3. Atvaļinājumu žurnāls'!$F$5:$F$200,"Apstiprināts",'3. Atvaļinājumu žurnāls'!$C$5:$C$200,"&lt;="&amp;('1. Iestatījumi'!$C$9+(18-1)*7+6),'3. Atvaļinājumu žurnāls'!$D$5:$D$200,"&gt;="&amp;('1. Iestatījumi'!$C$9+(18-1)*7)))</f>
        <v/>
      </c>
      <c r="T5" s="106">
        <f>IF($A5="","",COUNTIFS('3. Atvaļinājumu žurnāls'!$A$5:$A$200,$A5,'3. Atvaļinājumu žurnāls'!$F$5:$F$200,"Apstiprināts",'3. Atvaļinājumu žurnāls'!$C$5:$C$200,"&lt;="&amp;('1. Iestatījumi'!$C$9+(19-1)*7+6),'3. Atvaļinājumu žurnāls'!$D$5:$D$200,"&gt;="&amp;('1. Iestatījumi'!$C$9+(19-1)*7)))</f>
        <v/>
      </c>
      <c r="U5" s="106">
        <f>IF($A5="","",COUNTIFS('3. Atvaļinājumu žurnāls'!$A$5:$A$200,$A5,'3. Atvaļinājumu žurnāls'!$F$5:$F$200,"Apstiprināts",'3. Atvaļinājumu žurnāls'!$C$5:$C$200,"&lt;="&amp;('1. Iestatījumi'!$C$9+(20-1)*7+6),'3. Atvaļinājumu žurnāls'!$D$5:$D$200,"&gt;="&amp;('1. Iestatījumi'!$C$9+(20-1)*7)))</f>
        <v/>
      </c>
      <c r="V5" s="106">
        <f>IF($A5="","",COUNTIFS('3. Atvaļinājumu žurnāls'!$A$5:$A$200,$A5,'3. Atvaļinājumu žurnāls'!$F$5:$F$200,"Apstiprināts",'3. Atvaļinājumu žurnāls'!$C$5:$C$200,"&lt;="&amp;('1. Iestatījumi'!$C$9+(21-1)*7+6),'3. Atvaļinājumu žurnāls'!$D$5:$D$200,"&gt;="&amp;('1. Iestatījumi'!$C$9+(21-1)*7)))</f>
        <v/>
      </c>
      <c r="W5" s="106">
        <f>IF($A5="","",COUNTIFS('3. Atvaļinājumu žurnāls'!$A$5:$A$200,$A5,'3. Atvaļinājumu žurnāls'!$F$5:$F$200,"Apstiprināts",'3. Atvaļinājumu žurnāls'!$C$5:$C$200,"&lt;="&amp;('1. Iestatījumi'!$C$9+(22-1)*7+6),'3. Atvaļinājumu žurnāls'!$D$5:$D$200,"&gt;="&amp;('1. Iestatījumi'!$C$9+(22-1)*7)))</f>
        <v/>
      </c>
      <c r="X5" s="106">
        <f>IF($A5="","",COUNTIFS('3. Atvaļinājumu žurnāls'!$A$5:$A$200,$A5,'3. Atvaļinājumu žurnāls'!$F$5:$F$200,"Apstiprināts",'3. Atvaļinājumu žurnāls'!$C$5:$C$200,"&lt;="&amp;('1. Iestatījumi'!$C$9+(23-1)*7+6),'3. Atvaļinājumu žurnāls'!$D$5:$D$200,"&gt;="&amp;('1. Iestatījumi'!$C$9+(23-1)*7)))</f>
        <v/>
      </c>
      <c r="Y5" s="106">
        <f>IF($A5="","",COUNTIFS('3. Atvaļinājumu žurnāls'!$A$5:$A$200,$A5,'3. Atvaļinājumu žurnāls'!$F$5:$F$200,"Apstiprināts",'3. Atvaļinājumu žurnāls'!$C$5:$C$200,"&lt;="&amp;('1. Iestatījumi'!$C$9+(24-1)*7+6),'3. Atvaļinājumu žurnāls'!$D$5:$D$200,"&gt;="&amp;('1. Iestatījumi'!$C$9+(24-1)*7)))</f>
        <v/>
      </c>
      <c r="Z5" s="106">
        <f>IF($A5="","",COUNTIFS('3. Atvaļinājumu žurnāls'!$A$5:$A$200,$A5,'3. Atvaļinājumu žurnāls'!$F$5:$F$200,"Apstiprināts",'3. Atvaļinājumu žurnāls'!$C$5:$C$200,"&lt;="&amp;('1. Iestatījumi'!$C$9+(25-1)*7+6),'3. Atvaļinājumu žurnāls'!$D$5:$D$200,"&gt;="&amp;('1. Iestatījumi'!$C$9+(25-1)*7)))</f>
        <v/>
      </c>
      <c r="AA5" s="106">
        <f>IF($A5="","",COUNTIFS('3. Atvaļinājumu žurnāls'!$A$5:$A$200,$A5,'3. Atvaļinājumu žurnāls'!$F$5:$F$200,"Apstiprināts",'3. Atvaļinājumu žurnāls'!$C$5:$C$200,"&lt;="&amp;('1. Iestatījumi'!$C$9+(26-1)*7+6),'3. Atvaļinājumu žurnāls'!$D$5:$D$200,"&gt;="&amp;('1. Iestatījumi'!$C$9+(26-1)*7)))</f>
        <v/>
      </c>
      <c r="AB5" s="106">
        <f>IF($A5="","",COUNTIFS('3. Atvaļinājumu žurnāls'!$A$5:$A$200,$A5,'3. Atvaļinājumu žurnāls'!$F$5:$F$200,"Apstiprināts",'3. Atvaļinājumu žurnāls'!$C$5:$C$200,"&lt;="&amp;('1. Iestatījumi'!$C$9+(27-1)*7+6),'3. Atvaļinājumu žurnāls'!$D$5:$D$200,"&gt;="&amp;('1. Iestatījumi'!$C$9+(27-1)*7)))</f>
        <v/>
      </c>
      <c r="AC5" s="106">
        <f>IF($A5="","",COUNTIFS('3. Atvaļinājumu žurnāls'!$A$5:$A$200,$A5,'3. Atvaļinājumu žurnāls'!$F$5:$F$200,"Apstiprināts",'3. Atvaļinājumu žurnāls'!$C$5:$C$200,"&lt;="&amp;('1. Iestatījumi'!$C$9+(28-1)*7+6),'3. Atvaļinājumu žurnāls'!$D$5:$D$200,"&gt;="&amp;('1. Iestatījumi'!$C$9+(28-1)*7)))</f>
        <v/>
      </c>
      <c r="AD5" s="106">
        <f>IF($A5="","",COUNTIFS('3. Atvaļinājumu žurnāls'!$A$5:$A$200,$A5,'3. Atvaļinājumu žurnāls'!$F$5:$F$200,"Apstiprināts",'3. Atvaļinājumu žurnāls'!$C$5:$C$200,"&lt;="&amp;('1. Iestatījumi'!$C$9+(29-1)*7+6),'3. Atvaļinājumu žurnāls'!$D$5:$D$200,"&gt;="&amp;('1. Iestatījumi'!$C$9+(29-1)*7)))</f>
        <v/>
      </c>
      <c r="AE5" s="106">
        <f>IF($A5="","",COUNTIFS('3. Atvaļinājumu žurnāls'!$A$5:$A$200,$A5,'3. Atvaļinājumu žurnāls'!$F$5:$F$200,"Apstiprināts",'3. Atvaļinājumu žurnāls'!$C$5:$C$200,"&lt;="&amp;('1. Iestatījumi'!$C$9+(30-1)*7+6),'3. Atvaļinājumu žurnāls'!$D$5:$D$200,"&gt;="&amp;('1. Iestatījumi'!$C$9+(30-1)*7)))</f>
        <v/>
      </c>
      <c r="AF5" s="106">
        <f>IF($A5="","",COUNTIFS('3. Atvaļinājumu žurnāls'!$A$5:$A$200,$A5,'3. Atvaļinājumu žurnāls'!$F$5:$F$200,"Apstiprināts",'3. Atvaļinājumu žurnāls'!$C$5:$C$200,"&lt;="&amp;('1. Iestatījumi'!$C$9+(31-1)*7+6),'3. Atvaļinājumu žurnāls'!$D$5:$D$200,"&gt;="&amp;('1. Iestatījumi'!$C$9+(31-1)*7)))</f>
        <v/>
      </c>
      <c r="AG5" s="106">
        <f>IF($A5="","",COUNTIFS('3. Atvaļinājumu žurnāls'!$A$5:$A$200,$A5,'3. Atvaļinājumu žurnāls'!$F$5:$F$200,"Apstiprināts",'3. Atvaļinājumu žurnāls'!$C$5:$C$200,"&lt;="&amp;('1. Iestatījumi'!$C$9+(32-1)*7+6),'3. Atvaļinājumu žurnāls'!$D$5:$D$200,"&gt;="&amp;('1. Iestatījumi'!$C$9+(32-1)*7)))</f>
        <v/>
      </c>
      <c r="AH5" s="106">
        <f>IF($A5="","",COUNTIFS('3. Atvaļinājumu žurnāls'!$A$5:$A$200,$A5,'3. Atvaļinājumu žurnāls'!$F$5:$F$200,"Apstiprināts",'3. Atvaļinājumu žurnāls'!$C$5:$C$200,"&lt;="&amp;('1. Iestatījumi'!$C$9+(33-1)*7+6),'3. Atvaļinājumu žurnāls'!$D$5:$D$200,"&gt;="&amp;('1. Iestatījumi'!$C$9+(33-1)*7)))</f>
        <v/>
      </c>
      <c r="AI5" s="106">
        <f>IF($A5="","",COUNTIFS('3. Atvaļinājumu žurnāls'!$A$5:$A$200,$A5,'3. Atvaļinājumu žurnāls'!$F$5:$F$200,"Apstiprināts",'3. Atvaļinājumu žurnāls'!$C$5:$C$200,"&lt;="&amp;('1. Iestatījumi'!$C$9+(34-1)*7+6),'3. Atvaļinājumu žurnāls'!$D$5:$D$200,"&gt;="&amp;('1. Iestatījumi'!$C$9+(34-1)*7)))</f>
        <v/>
      </c>
      <c r="AJ5" s="106">
        <f>IF($A5="","",COUNTIFS('3. Atvaļinājumu žurnāls'!$A$5:$A$200,$A5,'3. Atvaļinājumu žurnāls'!$F$5:$F$200,"Apstiprināts",'3. Atvaļinājumu žurnāls'!$C$5:$C$200,"&lt;="&amp;('1. Iestatījumi'!$C$9+(35-1)*7+6),'3. Atvaļinājumu žurnāls'!$D$5:$D$200,"&gt;="&amp;('1. Iestatījumi'!$C$9+(35-1)*7)))</f>
        <v/>
      </c>
      <c r="AK5" s="106">
        <f>IF($A5="","",COUNTIFS('3. Atvaļinājumu žurnāls'!$A$5:$A$200,$A5,'3. Atvaļinājumu žurnāls'!$F$5:$F$200,"Apstiprināts",'3. Atvaļinājumu žurnāls'!$C$5:$C$200,"&lt;="&amp;('1. Iestatījumi'!$C$9+(36-1)*7+6),'3. Atvaļinājumu žurnāls'!$D$5:$D$200,"&gt;="&amp;('1. Iestatījumi'!$C$9+(36-1)*7)))</f>
        <v/>
      </c>
      <c r="AL5" s="106">
        <f>IF($A5="","",COUNTIFS('3. Atvaļinājumu žurnāls'!$A$5:$A$200,$A5,'3. Atvaļinājumu žurnāls'!$F$5:$F$200,"Apstiprināts",'3. Atvaļinājumu žurnāls'!$C$5:$C$200,"&lt;="&amp;('1. Iestatījumi'!$C$9+(37-1)*7+6),'3. Atvaļinājumu žurnāls'!$D$5:$D$200,"&gt;="&amp;('1. Iestatījumi'!$C$9+(37-1)*7)))</f>
        <v/>
      </c>
      <c r="AM5" s="106">
        <f>IF($A5="","",COUNTIFS('3. Atvaļinājumu žurnāls'!$A$5:$A$200,$A5,'3. Atvaļinājumu žurnāls'!$F$5:$F$200,"Apstiprināts",'3. Atvaļinājumu žurnāls'!$C$5:$C$200,"&lt;="&amp;('1. Iestatījumi'!$C$9+(38-1)*7+6),'3. Atvaļinājumu žurnāls'!$D$5:$D$200,"&gt;="&amp;('1. Iestatījumi'!$C$9+(38-1)*7)))</f>
        <v/>
      </c>
      <c r="AN5" s="106">
        <f>IF($A5="","",COUNTIFS('3. Atvaļinājumu žurnāls'!$A$5:$A$200,$A5,'3. Atvaļinājumu žurnāls'!$F$5:$F$200,"Apstiprināts",'3. Atvaļinājumu žurnāls'!$C$5:$C$200,"&lt;="&amp;('1. Iestatījumi'!$C$9+(39-1)*7+6),'3. Atvaļinājumu žurnāls'!$D$5:$D$200,"&gt;="&amp;('1. Iestatījumi'!$C$9+(39-1)*7)))</f>
        <v/>
      </c>
      <c r="AO5" s="106">
        <f>IF($A5="","",COUNTIFS('3. Atvaļinājumu žurnāls'!$A$5:$A$200,$A5,'3. Atvaļinājumu žurnāls'!$F$5:$F$200,"Apstiprināts",'3. Atvaļinājumu žurnāls'!$C$5:$C$200,"&lt;="&amp;('1. Iestatījumi'!$C$9+(40-1)*7+6),'3. Atvaļinājumu žurnāls'!$D$5:$D$200,"&gt;="&amp;('1. Iestatījumi'!$C$9+(40-1)*7)))</f>
        <v/>
      </c>
      <c r="AP5" s="106">
        <f>IF($A5="","",COUNTIFS('3. Atvaļinājumu žurnāls'!$A$5:$A$200,$A5,'3. Atvaļinājumu žurnāls'!$F$5:$F$200,"Apstiprināts",'3. Atvaļinājumu žurnāls'!$C$5:$C$200,"&lt;="&amp;('1. Iestatījumi'!$C$9+(41-1)*7+6),'3. Atvaļinājumu žurnāls'!$D$5:$D$200,"&gt;="&amp;('1. Iestatījumi'!$C$9+(41-1)*7)))</f>
        <v/>
      </c>
      <c r="AQ5" s="106">
        <f>IF($A5="","",COUNTIFS('3. Atvaļinājumu žurnāls'!$A$5:$A$200,$A5,'3. Atvaļinājumu žurnāls'!$F$5:$F$200,"Apstiprināts",'3. Atvaļinājumu žurnāls'!$C$5:$C$200,"&lt;="&amp;('1. Iestatījumi'!$C$9+(42-1)*7+6),'3. Atvaļinājumu žurnāls'!$D$5:$D$200,"&gt;="&amp;('1. Iestatījumi'!$C$9+(42-1)*7)))</f>
        <v/>
      </c>
      <c r="AR5" s="106">
        <f>IF($A5="","",COUNTIFS('3. Atvaļinājumu žurnāls'!$A$5:$A$200,$A5,'3. Atvaļinājumu žurnāls'!$F$5:$F$200,"Apstiprināts",'3. Atvaļinājumu žurnāls'!$C$5:$C$200,"&lt;="&amp;('1. Iestatījumi'!$C$9+(43-1)*7+6),'3. Atvaļinājumu žurnāls'!$D$5:$D$200,"&gt;="&amp;('1. Iestatījumi'!$C$9+(43-1)*7)))</f>
        <v/>
      </c>
      <c r="AS5" s="106">
        <f>IF($A5="","",COUNTIFS('3. Atvaļinājumu žurnāls'!$A$5:$A$200,$A5,'3. Atvaļinājumu žurnāls'!$F$5:$F$200,"Apstiprināts",'3. Atvaļinājumu žurnāls'!$C$5:$C$200,"&lt;="&amp;('1. Iestatījumi'!$C$9+(44-1)*7+6),'3. Atvaļinājumu žurnāls'!$D$5:$D$200,"&gt;="&amp;('1. Iestatījumi'!$C$9+(44-1)*7)))</f>
        <v/>
      </c>
      <c r="AT5" s="106">
        <f>IF($A5="","",COUNTIFS('3. Atvaļinājumu žurnāls'!$A$5:$A$200,$A5,'3. Atvaļinājumu žurnāls'!$F$5:$F$200,"Apstiprināts",'3. Atvaļinājumu žurnāls'!$C$5:$C$200,"&lt;="&amp;('1. Iestatījumi'!$C$9+(45-1)*7+6),'3. Atvaļinājumu žurnāls'!$D$5:$D$200,"&gt;="&amp;('1. Iestatījumi'!$C$9+(45-1)*7)))</f>
        <v/>
      </c>
      <c r="AU5" s="106">
        <f>IF($A5="","",COUNTIFS('3. Atvaļinājumu žurnāls'!$A$5:$A$200,$A5,'3. Atvaļinājumu žurnāls'!$F$5:$F$200,"Apstiprināts",'3. Atvaļinājumu žurnāls'!$C$5:$C$200,"&lt;="&amp;('1. Iestatījumi'!$C$9+(46-1)*7+6),'3. Atvaļinājumu žurnāls'!$D$5:$D$200,"&gt;="&amp;('1. Iestatījumi'!$C$9+(46-1)*7)))</f>
        <v/>
      </c>
      <c r="AV5" s="106">
        <f>IF($A5="","",COUNTIFS('3. Atvaļinājumu žurnāls'!$A$5:$A$200,$A5,'3. Atvaļinājumu žurnāls'!$F$5:$F$200,"Apstiprināts",'3. Atvaļinājumu žurnāls'!$C$5:$C$200,"&lt;="&amp;('1. Iestatījumi'!$C$9+(47-1)*7+6),'3. Atvaļinājumu žurnāls'!$D$5:$D$200,"&gt;="&amp;('1. Iestatījumi'!$C$9+(47-1)*7)))</f>
        <v/>
      </c>
      <c r="AW5" s="106">
        <f>IF($A5="","",COUNTIFS('3. Atvaļinājumu žurnāls'!$A$5:$A$200,$A5,'3. Atvaļinājumu žurnāls'!$F$5:$F$200,"Apstiprināts",'3. Atvaļinājumu žurnāls'!$C$5:$C$200,"&lt;="&amp;('1. Iestatījumi'!$C$9+(48-1)*7+6),'3. Atvaļinājumu žurnāls'!$D$5:$D$200,"&gt;="&amp;('1. Iestatījumi'!$C$9+(48-1)*7)))</f>
        <v/>
      </c>
      <c r="AX5" s="106">
        <f>IF($A5="","",COUNTIFS('3. Atvaļinājumu žurnāls'!$A$5:$A$200,$A5,'3. Atvaļinājumu žurnāls'!$F$5:$F$200,"Apstiprināts",'3. Atvaļinājumu žurnāls'!$C$5:$C$200,"&lt;="&amp;('1. Iestatījumi'!$C$9+(49-1)*7+6),'3. Atvaļinājumu žurnāls'!$D$5:$D$200,"&gt;="&amp;('1. Iestatījumi'!$C$9+(49-1)*7)))</f>
        <v/>
      </c>
      <c r="AY5" s="106">
        <f>IF($A5="","",COUNTIFS('3. Atvaļinājumu žurnāls'!$A$5:$A$200,$A5,'3. Atvaļinājumu žurnāls'!$F$5:$F$200,"Apstiprināts",'3. Atvaļinājumu žurnāls'!$C$5:$C$200,"&lt;="&amp;('1. Iestatījumi'!$C$9+(50-1)*7+6),'3. Atvaļinājumu žurnāls'!$D$5:$D$200,"&gt;="&amp;('1. Iestatījumi'!$C$9+(50-1)*7)))</f>
        <v/>
      </c>
      <c r="AZ5" s="106">
        <f>IF($A5="","",COUNTIFS('3. Atvaļinājumu žurnāls'!$A$5:$A$200,$A5,'3. Atvaļinājumu žurnāls'!$F$5:$F$200,"Apstiprināts",'3. Atvaļinājumu žurnāls'!$C$5:$C$200,"&lt;="&amp;('1. Iestatījumi'!$C$9+(51-1)*7+6),'3. Atvaļinājumu žurnāls'!$D$5:$D$200,"&gt;="&amp;('1. Iestatījumi'!$C$9+(51-1)*7)))</f>
        <v/>
      </c>
      <c r="BA5" s="106">
        <f>IF($A5="","",COUNTIFS('3. Atvaļinājumu žurnāls'!$A$5:$A$200,$A5,'3. Atvaļinājumu žurnāls'!$F$5:$F$200,"Apstiprināts",'3. Atvaļinājumu žurnāls'!$C$5:$C$200,"&lt;="&amp;('1. Iestatījumi'!$C$9+(52-1)*7+6),'3. Atvaļinājumu žurnāls'!$D$5:$D$200,"&gt;="&amp;('1. Iestatījumi'!$C$9+(52-1)*7)))</f>
        <v/>
      </c>
    </row>
    <row r="6" ht="18" customHeight="1" s="55">
      <c r="A6" s="105">
        <f>IF('2. Darbinieki'!A6="","",'2. Darbinieki'!A6)</f>
        <v/>
      </c>
      <c r="B6" s="106">
        <f>IF($A6="","",COUNTIFS('3. Atvaļinājumu žurnāls'!$A$5:$A$200,$A6,'3. Atvaļinājumu žurnāls'!$F$5:$F$200,"Apstiprināts",'3. Atvaļinājumu žurnāls'!$C$5:$C$200,"&lt;="&amp;('1. Iestatījumi'!$C$9+(1-1)*7+6),'3. Atvaļinājumu žurnāls'!$D$5:$D$200,"&gt;="&amp;('1. Iestatījumi'!$C$9+(1-1)*7)))</f>
        <v/>
      </c>
      <c r="C6" s="106">
        <f>IF($A6="","",COUNTIFS('3. Atvaļinājumu žurnāls'!$A$5:$A$200,$A6,'3. Atvaļinājumu žurnāls'!$F$5:$F$200,"Apstiprināts",'3. Atvaļinājumu žurnāls'!$C$5:$C$200,"&lt;="&amp;('1. Iestatījumi'!$C$9+(2-1)*7+6),'3. Atvaļinājumu žurnāls'!$D$5:$D$200,"&gt;="&amp;('1. Iestatījumi'!$C$9+(2-1)*7)))</f>
        <v/>
      </c>
      <c r="D6" s="106">
        <f>IF($A6="","",COUNTIFS('3. Atvaļinājumu žurnāls'!$A$5:$A$200,$A6,'3. Atvaļinājumu žurnāls'!$F$5:$F$200,"Apstiprināts",'3. Atvaļinājumu žurnāls'!$C$5:$C$200,"&lt;="&amp;('1. Iestatījumi'!$C$9+(3-1)*7+6),'3. Atvaļinājumu žurnāls'!$D$5:$D$200,"&gt;="&amp;('1. Iestatījumi'!$C$9+(3-1)*7)))</f>
        <v/>
      </c>
      <c r="E6" s="106">
        <f>IF($A6="","",COUNTIFS('3. Atvaļinājumu žurnāls'!$A$5:$A$200,$A6,'3. Atvaļinājumu žurnāls'!$F$5:$F$200,"Apstiprināts",'3. Atvaļinājumu žurnāls'!$C$5:$C$200,"&lt;="&amp;('1. Iestatījumi'!$C$9+(4-1)*7+6),'3. Atvaļinājumu žurnāls'!$D$5:$D$200,"&gt;="&amp;('1. Iestatījumi'!$C$9+(4-1)*7)))</f>
        <v/>
      </c>
      <c r="F6" s="106">
        <f>IF($A6="","",COUNTIFS('3. Atvaļinājumu žurnāls'!$A$5:$A$200,$A6,'3. Atvaļinājumu žurnāls'!$F$5:$F$200,"Apstiprināts",'3. Atvaļinājumu žurnāls'!$C$5:$C$200,"&lt;="&amp;('1. Iestatījumi'!$C$9+(5-1)*7+6),'3. Atvaļinājumu žurnāls'!$D$5:$D$200,"&gt;="&amp;('1. Iestatījumi'!$C$9+(5-1)*7)))</f>
        <v/>
      </c>
      <c r="G6" s="106">
        <f>IF($A6="","",COUNTIFS('3. Atvaļinājumu žurnāls'!$A$5:$A$200,$A6,'3. Atvaļinājumu žurnāls'!$F$5:$F$200,"Apstiprināts",'3. Atvaļinājumu žurnāls'!$C$5:$C$200,"&lt;="&amp;('1. Iestatījumi'!$C$9+(6-1)*7+6),'3. Atvaļinājumu žurnāls'!$D$5:$D$200,"&gt;="&amp;('1. Iestatījumi'!$C$9+(6-1)*7)))</f>
        <v/>
      </c>
      <c r="H6" s="106">
        <f>IF($A6="","",COUNTIFS('3. Atvaļinājumu žurnāls'!$A$5:$A$200,$A6,'3. Atvaļinājumu žurnāls'!$F$5:$F$200,"Apstiprināts",'3. Atvaļinājumu žurnāls'!$C$5:$C$200,"&lt;="&amp;('1. Iestatījumi'!$C$9+(7-1)*7+6),'3. Atvaļinājumu žurnāls'!$D$5:$D$200,"&gt;="&amp;('1. Iestatījumi'!$C$9+(7-1)*7)))</f>
        <v/>
      </c>
      <c r="I6" s="106">
        <f>IF($A6="","",COUNTIFS('3. Atvaļinājumu žurnāls'!$A$5:$A$200,$A6,'3. Atvaļinājumu žurnāls'!$F$5:$F$200,"Apstiprināts",'3. Atvaļinājumu žurnāls'!$C$5:$C$200,"&lt;="&amp;('1. Iestatījumi'!$C$9+(8-1)*7+6),'3. Atvaļinājumu žurnāls'!$D$5:$D$200,"&gt;="&amp;('1. Iestatījumi'!$C$9+(8-1)*7)))</f>
        <v/>
      </c>
      <c r="J6" s="106">
        <f>IF($A6="","",COUNTIFS('3. Atvaļinājumu žurnāls'!$A$5:$A$200,$A6,'3. Atvaļinājumu žurnāls'!$F$5:$F$200,"Apstiprināts",'3. Atvaļinājumu žurnāls'!$C$5:$C$200,"&lt;="&amp;('1. Iestatījumi'!$C$9+(9-1)*7+6),'3. Atvaļinājumu žurnāls'!$D$5:$D$200,"&gt;="&amp;('1. Iestatījumi'!$C$9+(9-1)*7)))</f>
        <v/>
      </c>
      <c r="K6" s="106">
        <f>IF($A6="","",COUNTIFS('3. Atvaļinājumu žurnāls'!$A$5:$A$200,$A6,'3. Atvaļinājumu žurnāls'!$F$5:$F$200,"Apstiprināts",'3. Atvaļinājumu žurnāls'!$C$5:$C$200,"&lt;="&amp;('1. Iestatījumi'!$C$9+(10-1)*7+6),'3. Atvaļinājumu žurnāls'!$D$5:$D$200,"&gt;="&amp;('1. Iestatījumi'!$C$9+(10-1)*7)))</f>
        <v/>
      </c>
      <c r="L6" s="106">
        <f>IF($A6="","",COUNTIFS('3. Atvaļinājumu žurnāls'!$A$5:$A$200,$A6,'3. Atvaļinājumu žurnāls'!$F$5:$F$200,"Apstiprināts",'3. Atvaļinājumu žurnāls'!$C$5:$C$200,"&lt;="&amp;('1. Iestatījumi'!$C$9+(11-1)*7+6),'3. Atvaļinājumu žurnāls'!$D$5:$D$200,"&gt;="&amp;('1. Iestatījumi'!$C$9+(11-1)*7)))</f>
        <v/>
      </c>
      <c r="M6" s="106">
        <f>IF($A6="","",COUNTIFS('3. Atvaļinājumu žurnāls'!$A$5:$A$200,$A6,'3. Atvaļinājumu žurnāls'!$F$5:$F$200,"Apstiprināts",'3. Atvaļinājumu žurnāls'!$C$5:$C$200,"&lt;="&amp;('1. Iestatījumi'!$C$9+(12-1)*7+6),'3. Atvaļinājumu žurnāls'!$D$5:$D$200,"&gt;="&amp;('1. Iestatījumi'!$C$9+(12-1)*7)))</f>
        <v/>
      </c>
      <c r="N6" s="106">
        <f>IF($A6="","",COUNTIFS('3. Atvaļinājumu žurnāls'!$A$5:$A$200,$A6,'3. Atvaļinājumu žurnāls'!$F$5:$F$200,"Apstiprināts",'3. Atvaļinājumu žurnāls'!$C$5:$C$200,"&lt;="&amp;('1. Iestatījumi'!$C$9+(13-1)*7+6),'3. Atvaļinājumu žurnāls'!$D$5:$D$200,"&gt;="&amp;('1. Iestatījumi'!$C$9+(13-1)*7)))</f>
        <v/>
      </c>
      <c r="O6" s="106">
        <f>IF($A6="","",COUNTIFS('3. Atvaļinājumu žurnāls'!$A$5:$A$200,$A6,'3. Atvaļinājumu žurnāls'!$F$5:$F$200,"Apstiprināts",'3. Atvaļinājumu žurnāls'!$C$5:$C$200,"&lt;="&amp;('1. Iestatījumi'!$C$9+(14-1)*7+6),'3. Atvaļinājumu žurnāls'!$D$5:$D$200,"&gt;="&amp;('1. Iestatījumi'!$C$9+(14-1)*7)))</f>
        <v/>
      </c>
      <c r="P6" s="106">
        <f>IF($A6="","",COUNTIFS('3. Atvaļinājumu žurnāls'!$A$5:$A$200,$A6,'3. Atvaļinājumu žurnāls'!$F$5:$F$200,"Apstiprināts",'3. Atvaļinājumu žurnāls'!$C$5:$C$200,"&lt;="&amp;('1. Iestatījumi'!$C$9+(15-1)*7+6),'3. Atvaļinājumu žurnāls'!$D$5:$D$200,"&gt;="&amp;('1. Iestatījumi'!$C$9+(15-1)*7)))</f>
        <v/>
      </c>
      <c r="Q6" s="106">
        <f>IF($A6="","",COUNTIFS('3. Atvaļinājumu žurnāls'!$A$5:$A$200,$A6,'3. Atvaļinājumu žurnāls'!$F$5:$F$200,"Apstiprināts",'3. Atvaļinājumu žurnāls'!$C$5:$C$200,"&lt;="&amp;('1. Iestatījumi'!$C$9+(16-1)*7+6),'3. Atvaļinājumu žurnāls'!$D$5:$D$200,"&gt;="&amp;('1. Iestatījumi'!$C$9+(16-1)*7)))</f>
        <v/>
      </c>
      <c r="R6" s="106">
        <f>IF($A6="","",COUNTIFS('3. Atvaļinājumu žurnāls'!$A$5:$A$200,$A6,'3. Atvaļinājumu žurnāls'!$F$5:$F$200,"Apstiprināts",'3. Atvaļinājumu žurnāls'!$C$5:$C$200,"&lt;="&amp;('1. Iestatījumi'!$C$9+(17-1)*7+6),'3. Atvaļinājumu žurnāls'!$D$5:$D$200,"&gt;="&amp;('1. Iestatījumi'!$C$9+(17-1)*7)))</f>
        <v/>
      </c>
      <c r="S6" s="106">
        <f>IF($A6="","",COUNTIFS('3. Atvaļinājumu žurnāls'!$A$5:$A$200,$A6,'3. Atvaļinājumu žurnāls'!$F$5:$F$200,"Apstiprināts",'3. Atvaļinājumu žurnāls'!$C$5:$C$200,"&lt;="&amp;('1. Iestatījumi'!$C$9+(18-1)*7+6),'3. Atvaļinājumu žurnāls'!$D$5:$D$200,"&gt;="&amp;('1. Iestatījumi'!$C$9+(18-1)*7)))</f>
        <v/>
      </c>
      <c r="T6" s="106">
        <f>IF($A6="","",COUNTIFS('3. Atvaļinājumu žurnāls'!$A$5:$A$200,$A6,'3. Atvaļinājumu žurnāls'!$F$5:$F$200,"Apstiprināts",'3. Atvaļinājumu žurnāls'!$C$5:$C$200,"&lt;="&amp;('1. Iestatījumi'!$C$9+(19-1)*7+6),'3. Atvaļinājumu žurnāls'!$D$5:$D$200,"&gt;="&amp;('1. Iestatījumi'!$C$9+(19-1)*7)))</f>
        <v/>
      </c>
      <c r="U6" s="106">
        <f>IF($A6="","",COUNTIFS('3. Atvaļinājumu žurnāls'!$A$5:$A$200,$A6,'3. Atvaļinājumu žurnāls'!$F$5:$F$200,"Apstiprināts",'3. Atvaļinājumu žurnāls'!$C$5:$C$200,"&lt;="&amp;('1. Iestatījumi'!$C$9+(20-1)*7+6),'3. Atvaļinājumu žurnāls'!$D$5:$D$200,"&gt;="&amp;('1. Iestatījumi'!$C$9+(20-1)*7)))</f>
        <v/>
      </c>
      <c r="V6" s="106">
        <f>IF($A6="","",COUNTIFS('3. Atvaļinājumu žurnāls'!$A$5:$A$200,$A6,'3. Atvaļinājumu žurnāls'!$F$5:$F$200,"Apstiprināts",'3. Atvaļinājumu žurnāls'!$C$5:$C$200,"&lt;="&amp;('1. Iestatījumi'!$C$9+(21-1)*7+6),'3. Atvaļinājumu žurnāls'!$D$5:$D$200,"&gt;="&amp;('1. Iestatījumi'!$C$9+(21-1)*7)))</f>
        <v/>
      </c>
      <c r="W6" s="106">
        <f>IF($A6="","",COUNTIFS('3. Atvaļinājumu žurnāls'!$A$5:$A$200,$A6,'3. Atvaļinājumu žurnāls'!$F$5:$F$200,"Apstiprināts",'3. Atvaļinājumu žurnāls'!$C$5:$C$200,"&lt;="&amp;('1. Iestatījumi'!$C$9+(22-1)*7+6),'3. Atvaļinājumu žurnāls'!$D$5:$D$200,"&gt;="&amp;('1. Iestatījumi'!$C$9+(22-1)*7)))</f>
        <v/>
      </c>
      <c r="X6" s="106">
        <f>IF($A6="","",COUNTIFS('3. Atvaļinājumu žurnāls'!$A$5:$A$200,$A6,'3. Atvaļinājumu žurnāls'!$F$5:$F$200,"Apstiprināts",'3. Atvaļinājumu žurnāls'!$C$5:$C$200,"&lt;="&amp;('1. Iestatījumi'!$C$9+(23-1)*7+6),'3. Atvaļinājumu žurnāls'!$D$5:$D$200,"&gt;="&amp;('1. Iestatījumi'!$C$9+(23-1)*7)))</f>
        <v/>
      </c>
      <c r="Y6" s="106">
        <f>IF($A6="","",COUNTIFS('3. Atvaļinājumu žurnāls'!$A$5:$A$200,$A6,'3. Atvaļinājumu žurnāls'!$F$5:$F$200,"Apstiprināts",'3. Atvaļinājumu žurnāls'!$C$5:$C$200,"&lt;="&amp;('1. Iestatījumi'!$C$9+(24-1)*7+6),'3. Atvaļinājumu žurnāls'!$D$5:$D$200,"&gt;="&amp;('1. Iestatījumi'!$C$9+(24-1)*7)))</f>
        <v/>
      </c>
      <c r="Z6" s="106">
        <f>IF($A6="","",COUNTIFS('3. Atvaļinājumu žurnāls'!$A$5:$A$200,$A6,'3. Atvaļinājumu žurnāls'!$F$5:$F$200,"Apstiprināts",'3. Atvaļinājumu žurnāls'!$C$5:$C$200,"&lt;="&amp;('1. Iestatījumi'!$C$9+(25-1)*7+6),'3. Atvaļinājumu žurnāls'!$D$5:$D$200,"&gt;="&amp;('1. Iestatījumi'!$C$9+(25-1)*7)))</f>
        <v/>
      </c>
      <c r="AA6" s="106">
        <f>IF($A6="","",COUNTIFS('3. Atvaļinājumu žurnāls'!$A$5:$A$200,$A6,'3. Atvaļinājumu žurnāls'!$F$5:$F$200,"Apstiprināts",'3. Atvaļinājumu žurnāls'!$C$5:$C$200,"&lt;="&amp;('1. Iestatījumi'!$C$9+(26-1)*7+6),'3. Atvaļinājumu žurnāls'!$D$5:$D$200,"&gt;="&amp;('1. Iestatījumi'!$C$9+(26-1)*7)))</f>
        <v/>
      </c>
      <c r="AB6" s="106">
        <f>IF($A6="","",COUNTIFS('3. Atvaļinājumu žurnāls'!$A$5:$A$200,$A6,'3. Atvaļinājumu žurnāls'!$F$5:$F$200,"Apstiprināts",'3. Atvaļinājumu žurnāls'!$C$5:$C$200,"&lt;="&amp;('1. Iestatījumi'!$C$9+(27-1)*7+6),'3. Atvaļinājumu žurnāls'!$D$5:$D$200,"&gt;="&amp;('1. Iestatījumi'!$C$9+(27-1)*7)))</f>
        <v/>
      </c>
      <c r="AC6" s="106">
        <f>IF($A6="","",COUNTIFS('3. Atvaļinājumu žurnāls'!$A$5:$A$200,$A6,'3. Atvaļinājumu žurnāls'!$F$5:$F$200,"Apstiprināts",'3. Atvaļinājumu žurnāls'!$C$5:$C$200,"&lt;="&amp;('1. Iestatījumi'!$C$9+(28-1)*7+6),'3. Atvaļinājumu žurnāls'!$D$5:$D$200,"&gt;="&amp;('1. Iestatījumi'!$C$9+(28-1)*7)))</f>
        <v/>
      </c>
      <c r="AD6" s="106">
        <f>IF($A6="","",COUNTIFS('3. Atvaļinājumu žurnāls'!$A$5:$A$200,$A6,'3. Atvaļinājumu žurnāls'!$F$5:$F$200,"Apstiprināts",'3. Atvaļinājumu žurnāls'!$C$5:$C$200,"&lt;="&amp;('1. Iestatījumi'!$C$9+(29-1)*7+6),'3. Atvaļinājumu žurnāls'!$D$5:$D$200,"&gt;="&amp;('1. Iestatījumi'!$C$9+(29-1)*7)))</f>
        <v/>
      </c>
      <c r="AE6" s="106">
        <f>IF($A6="","",COUNTIFS('3. Atvaļinājumu žurnāls'!$A$5:$A$200,$A6,'3. Atvaļinājumu žurnāls'!$F$5:$F$200,"Apstiprināts",'3. Atvaļinājumu žurnāls'!$C$5:$C$200,"&lt;="&amp;('1. Iestatījumi'!$C$9+(30-1)*7+6),'3. Atvaļinājumu žurnāls'!$D$5:$D$200,"&gt;="&amp;('1. Iestatījumi'!$C$9+(30-1)*7)))</f>
        <v/>
      </c>
      <c r="AF6" s="106">
        <f>IF($A6="","",COUNTIFS('3. Atvaļinājumu žurnāls'!$A$5:$A$200,$A6,'3. Atvaļinājumu žurnāls'!$F$5:$F$200,"Apstiprināts",'3. Atvaļinājumu žurnāls'!$C$5:$C$200,"&lt;="&amp;('1. Iestatījumi'!$C$9+(31-1)*7+6),'3. Atvaļinājumu žurnāls'!$D$5:$D$200,"&gt;="&amp;('1. Iestatījumi'!$C$9+(31-1)*7)))</f>
        <v/>
      </c>
      <c r="AG6" s="106">
        <f>IF($A6="","",COUNTIFS('3. Atvaļinājumu žurnāls'!$A$5:$A$200,$A6,'3. Atvaļinājumu žurnāls'!$F$5:$F$200,"Apstiprināts",'3. Atvaļinājumu žurnāls'!$C$5:$C$200,"&lt;="&amp;('1. Iestatījumi'!$C$9+(32-1)*7+6),'3. Atvaļinājumu žurnāls'!$D$5:$D$200,"&gt;="&amp;('1. Iestatījumi'!$C$9+(32-1)*7)))</f>
        <v/>
      </c>
      <c r="AH6" s="106">
        <f>IF($A6="","",COUNTIFS('3. Atvaļinājumu žurnāls'!$A$5:$A$200,$A6,'3. Atvaļinājumu žurnāls'!$F$5:$F$200,"Apstiprināts",'3. Atvaļinājumu žurnāls'!$C$5:$C$200,"&lt;="&amp;('1. Iestatījumi'!$C$9+(33-1)*7+6),'3. Atvaļinājumu žurnāls'!$D$5:$D$200,"&gt;="&amp;('1. Iestatījumi'!$C$9+(33-1)*7)))</f>
        <v/>
      </c>
      <c r="AI6" s="106">
        <f>IF($A6="","",COUNTIFS('3. Atvaļinājumu žurnāls'!$A$5:$A$200,$A6,'3. Atvaļinājumu žurnāls'!$F$5:$F$200,"Apstiprināts",'3. Atvaļinājumu žurnāls'!$C$5:$C$200,"&lt;="&amp;('1. Iestatījumi'!$C$9+(34-1)*7+6),'3. Atvaļinājumu žurnāls'!$D$5:$D$200,"&gt;="&amp;('1. Iestatījumi'!$C$9+(34-1)*7)))</f>
        <v/>
      </c>
      <c r="AJ6" s="106">
        <f>IF($A6="","",COUNTIFS('3. Atvaļinājumu žurnāls'!$A$5:$A$200,$A6,'3. Atvaļinājumu žurnāls'!$F$5:$F$200,"Apstiprināts",'3. Atvaļinājumu žurnāls'!$C$5:$C$200,"&lt;="&amp;('1. Iestatījumi'!$C$9+(35-1)*7+6),'3. Atvaļinājumu žurnāls'!$D$5:$D$200,"&gt;="&amp;('1. Iestatījumi'!$C$9+(35-1)*7)))</f>
        <v/>
      </c>
      <c r="AK6" s="106">
        <f>IF($A6="","",COUNTIFS('3. Atvaļinājumu žurnāls'!$A$5:$A$200,$A6,'3. Atvaļinājumu žurnāls'!$F$5:$F$200,"Apstiprināts",'3. Atvaļinājumu žurnāls'!$C$5:$C$200,"&lt;="&amp;('1. Iestatījumi'!$C$9+(36-1)*7+6),'3. Atvaļinājumu žurnāls'!$D$5:$D$200,"&gt;="&amp;('1. Iestatījumi'!$C$9+(36-1)*7)))</f>
        <v/>
      </c>
      <c r="AL6" s="106">
        <f>IF($A6="","",COUNTIFS('3. Atvaļinājumu žurnāls'!$A$5:$A$200,$A6,'3. Atvaļinājumu žurnāls'!$F$5:$F$200,"Apstiprināts",'3. Atvaļinājumu žurnāls'!$C$5:$C$200,"&lt;="&amp;('1. Iestatījumi'!$C$9+(37-1)*7+6),'3. Atvaļinājumu žurnāls'!$D$5:$D$200,"&gt;="&amp;('1. Iestatījumi'!$C$9+(37-1)*7)))</f>
        <v/>
      </c>
      <c r="AM6" s="106">
        <f>IF($A6="","",COUNTIFS('3. Atvaļinājumu žurnāls'!$A$5:$A$200,$A6,'3. Atvaļinājumu žurnāls'!$F$5:$F$200,"Apstiprināts",'3. Atvaļinājumu žurnāls'!$C$5:$C$200,"&lt;="&amp;('1. Iestatījumi'!$C$9+(38-1)*7+6),'3. Atvaļinājumu žurnāls'!$D$5:$D$200,"&gt;="&amp;('1. Iestatījumi'!$C$9+(38-1)*7)))</f>
        <v/>
      </c>
      <c r="AN6" s="106">
        <f>IF($A6="","",COUNTIFS('3. Atvaļinājumu žurnāls'!$A$5:$A$200,$A6,'3. Atvaļinājumu žurnāls'!$F$5:$F$200,"Apstiprināts",'3. Atvaļinājumu žurnāls'!$C$5:$C$200,"&lt;="&amp;('1. Iestatījumi'!$C$9+(39-1)*7+6),'3. Atvaļinājumu žurnāls'!$D$5:$D$200,"&gt;="&amp;('1. Iestatījumi'!$C$9+(39-1)*7)))</f>
        <v/>
      </c>
      <c r="AO6" s="106">
        <f>IF($A6="","",COUNTIFS('3. Atvaļinājumu žurnāls'!$A$5:$A$200,$A6,'3. Atvaļinājumu žurnāls'!$F$5:$F$200,"Apstiprināts",'3. Atvaļinājumu žurnāls'!$C$5:$C$200,"&lt;="&amp;('1. Iestatījumi'!$C$9+(40-1)*7+6),'3. Atvaļinājumu žurnāls'!$D$5:$D$200,"&gt;="&amp;('1. Iestatījumi'!$C$9+(40-1)*7)))</f>
        <v/>
      </c>
      <c r="AP6" s="106">
        <f>IF($A6="","",COUNTIFS('3. Atvaļinājumu žurnāls'!$A$5:$A$200,$A6,'3. Atvaļinājumu žurnāls'!$F$5:$F$200,"Apstiprināts",'3. Atvaļinājumu žurnāls'!$C$5:$C$200,"&lt;="&amp;('1. Iestatījumi'!$C$9+(41-1)*7+6),'3. Atvaļinājumu žurnāls'!$D$5:$D$200,"&gt;="&amp;('1. Iestatījumi'!$C$9+(41-1)*7)))</f>
        <v/>
      </c>
      <c r="AQ6" s="106">
        <f>IF($A6="","",COUNTIFS('3. Atvaļinājumu žurnāls'!$A$5:$A$200,$A6,'3. Atvaļinājumu žurnāls'!$F$5:$F$200,"Apstiprināts",'3. Atvaļinājumu žurnāls'!$C$5:$C$200,"&lt;="&amp;('1. Iestatījumi'!$C$9+(42-1)*7+6),'3. Atvaļinājumu žurnāls'!$D$5:$D$200,"&gt;="&amp;('1. Iestatījumi'!$C$9+(42-1)*7)))</f>
        <v/>
      </c>
      <c r="AR6" s="106">
        <f>IF($A6="","",COUNTIFS('3. Atvaļinājumu žurnāls'!$A$5:$A$200,$A6,'3. Atvaļinājumu žurnāls'!$F$5:$F$200,"Apstiprināts",'3. Atvaļinājumu žurnāls'!$C$5:$C$200,"&lt;="&amp;('1. Iestatījumi'!$C$9+(43-1)*7+6),'3. Atvaļinājumu žurnāls'!$D$5:$D$200,"&gt;="&amp;('1. Iestatījumi'!$C$9+(43-1)*7)))</f>
        <v/>
      </c>
      <c r="AS6" s="106">
        <f>IF($A6="","",COUNTIFS('3. Atvaļinājumu žurnāls'!$A$5:$A$200,$A6,'3. Atvaļinājumu žurnāls'!$F$5:$F$200,"Apstiprināts",'3. Atvaļinājumu žurnāls'!$C$5:$C$200,"&lt;="&amp;('1. Iestatījumi'!$C$9+(44-1)*7+6),'3. Atvaļinājumu žurnāls'!$D$5:$D$200,"&gt;="&amp;('1. Iestatījumi'!$C$9+(44-1)*7)))</f>
        <v/>
      </c>
      <c r="AT6" s="106">
        <f>IF($A6="","",COUNTIFS('3. Atvaļinājumu žurnāls'!$A$5:$A$200,$A6,'3. Atvaļinājumu žurnāls'!$F$5:$F$200,"Apstiprināts",'3. Atvaļinājumu žurnāls'!$C$5:$C$200,"&lt;="&amp;('1. Iestatījumi'!$C$9+(45-1)*7+6),'3. Atvaļinājumu žurnāls'!$D$5:$D$200,"&gt;="&amp;('1. Iestatījumi'!$C$9+(45-1)*7)))</f>
        <v/>
      </c>
      <c r="AU6" s="106">
        <f>IF($A6="","",COUNTIFS('3. Atvaļinājumu žurnāls'!$A$5:$A$200,$A6,'3. Atvaļinājumu žurnāls'!$F$5:$F$200,"Apstiprināts",'3. Atvaļinājumu žurnāls'!$C$5:$C$200,"&lt;="&amp;('1. Iestatījumi'!$C$9+(46-1)*7+6),'3. Atvaļinājumu žurnāls'!$D$5:$D$200,"&gt;="&amp;('1. Iestatījumi'!$C$9+(46-1)*7)))</f>
        <v/>
      </c>
      <c r="AV6" s="106">
        <f>IF($A6="","",COUNTIFS('3. Atvaļinājumu žurnāls'!$A$5:$A$200,$A6,'3. Atvaļinājumu žurnāls'!$F$5:$F$200,"Apstiprināts",'3. Atvaļinājumu žurnāls'!$C$5:$C$200,"&lt;="&amp;('1. Iestatījumi'!$C$9+(47-1)*7+6),'3. Atvaļinājumu žurnāls'!$D$5:$D$200,"&gt;="&amp;('1. Iestatījumi'!$C$9+(47-1)*7)))</f>
        <v/>
      </c>
      <c r="AW6" s="106">
        <f>IF($A6="","",COUNTIFS('3. Atvaļinājumu žurnāls'!$A$5:$A$200,$A6,'3. Atvaļinājumu žurnāls'!$F$5:$F$200,"Apstiprināts",'3. Atvaļinājumu žurnāls'!$C$5:$C$200,"&lt;="&amp;('1. Iestatījumi'!$C$9+(48-1)*7+6),'3. Atvaļinājumu žurnāls'!$D$5:$D$200,"&gt;="&amp;('1. Iestatījumi'!$C$9+(48-1)*7)))</f>
        <v/>
      </c>
      <c r="AX6" s="106">
        <f>IF($A6="","",COUNTIFS('3. Atvaļinājumu žurnāls'!$A$5:$A$200,$A6,'3. Atvaļinājumu žurnāls'!$F$5:$F$200,"Apstiprināts",'3. Atvaļinājumu žurnāls'!$C$5:$C$200,"&lt;="&amp;('1. Iestatījumi'!$C$9+(49-1)*7+6),'3. Atvaļinājumu žurnāls'!$D$5:$D$200,"&gt;="&amp;('1. Iestatījumi'!$C$9+(49-1)*7)))</f>
        <v/>
      </c>
      <c r="AY6" s="106">
        <f>IF($A6="","",COUNTIFS('3. Atvaļinājumu žurnāls'!$A$5:$A$200,$A6,'3. Atvaļinājumu žurnāls'!$F$5:$F$200,"Apstiprināts",'3. Atvaļinājumu žurnāls'!$C$5:$C$200,"&lt;="&amp;('1. Iestatījumi'!$C$9+(50-1)*7+6),'3. Atvaļinājumu žurnāls'!$D$5:$D$200,"&gt;="&amp;('1. Iestatījumi'!$C$9+(50-1)*7)))</f>
        <v/>
      </c>
      <c r="AZ6" s="106">
        <f>IF($A6="","",COUNTIFS('3. Atvaļinājumu žurnāls'!$A$5:$A$200,$A6,'3. Atvaļinājumu žurnāls'!$F$5:$F$200,"Apstiprināts",'3. Atvaļinājumu žurnāls'!$C$5:$C$200,"&lt;="&amp;('1. Iestatījumi'!$C$9+(51-1)*7+6),'3. Atvaļinājumu žurnāls'!$D$5:$D$200,"&gt;="&amp;('1. Iestatījumi'!$C$9+(51-1)*7)))</f>
        <v/>
      </c>
      <c r="BA6" s="106">
        <f>IF($A6="","",COUNTIFS('3. Atvaļinājumu žurnāls'!$A$5:$A$200,$A6,'3. Atvaļinājumu žurnāls'!$F$5:$F$200,"Apstiprināts",'3. Atvaļinājumu žurnāls'!$C$5:$C$200,"&lt;="&amp;('1. Iestatījumi'!$C$9+(52-1)*7+6),'3. Atvaļinājumu žurnāls'!$D$5:$D$200,"&gt;="&amp;('1. Iestatījumi'!$C$9+(52-1)*7)))</f>
        <v/>
      </c>
    </row>
    <row r="7" ht="18" customHeight="1" s="55">
      <c r="A7" s="105">
        <f>IF('2. Darbinieki'!A7="","",'2. Darbinieki'!A7)</f>
        <v/>
      </c>
      <c r="B7" s="106">
        <f>IF($A7="","",COUNTIFS('3. Atvaļinājumu žurnāls'!$A$5:$A$200,$A7,'3. Atvaļinājumu žurnāls'!$F$5:$F$200,"Apstiprināts",'3. Atvaļinājumu žurnāls'!$C$5:$C$200,"&lt;="&amp;('1. Iestatījumi'!$C$9+(1-1)*7+6),'3. Atvaļinājumu žurnāls'!$D$5:$D$200,"&gt;="&amp;('1. Iestatījumi'!$C$9+(1-1)*7)))</f>
        <v/>
      </c>
      <c r="C7" s="106">
        <f>IF($A7="","",COUNTIFS('3. Atvaļinājumu žurnāls'!$A$5:$A$200,$A7,'3. Atvaļinājumu žurnāls'!$F$5:$F$200,"Apstiprināts",'3. Atvaļinājumu žurnāls'!$C$5:$C$200,"&lt;="&amp;('1. Iestatījumi'!$C$9+(2-1)*7+6),'3. Atvaļinājumu žurnāls'!$D$5:$D$200,"&gt;="&amp;('1. Iestatījumi'!$C$9+(2-1)*7)))</f>
        <v/>
      </c>
      <c r="D7" s="106">
        <f>IF($A7="","",COUNTIFS('3. Atvaļinājumu žurnāls'!$A$5:$A$200,$A7,'3. Atvaļinājumu žurnāls'!$F$5:$F$200,"Apstiprināts",'3. Atvaļinājumu žurnāls'!$C$5:$C$200,"&lt;="&amp;('1. Iestatījumi'!$C$9+(3-1)*7+6),'3. Atvaļinājumu žurnāls'!$D$5:$D$200,"&gt;="&amp;('1. Iestatījumi'!$C$9+(3-1)*7)))</f>
        <v/>
      </c>
      <c r="E7" s="106">
        <f>IF($A7="","",COUNTIFS('3. Atvaļinājumu žurnāls'!$A$5:$A$200,$A7,'3. Atvaļinājumu žurnāls'!$F$5:$F$200,"Apstiprināts",'3. Atvaļinājumu žurnāls'!$C$5:$C$200,"&lt;="&amp;('1. Iestatījumi'!$C$9+(4-1)*7+6),'3. Atvaļinājumu žurnāls'!$D$5:$D$200,"&gt;="&amp;('1. Iestatījumi'!$C$9+(4-1)*7)))</f>
        <v/>
      </c>
      <c r="F7" s="106">
        <f>IF($A7="","",COUNTIFS('3. Atvaļinājumu žurnāls'!$A$5:$A$200,$A7,'3. Atvaļinājumu žurnāls'!$F$5:$F$200,"Apstiprināts",'3. Atvaļinājumu žurnāls'!$C$5:$C$200,"&lt;="&amp;('1. Iestatījumi'!$C$9+(5-1)*7+6),'3. Atvaļinājumu žurnāls'!$D$5:$D$200,"&gt;="&amp;('1. Iestatījumi'!$C$9+(5-1)*7)))</f>
        <v/>
      </c>
      <c r="G7" s="106">
        <f>IF($A7="","",COUNTIFS('3. Atvaļinājumu žurnāls'!$A$5:$A$200,$A7,'3. Atvaļinājumu žurnāls'!$F$5:$F$200,"Apstiprināts",'3. Atvaļinājumu žurnāls'!$C$5:$C$200,"&lt;="&amp;('1. Iestatījumi'!$C$9+(6-1)*7+6),'3. Atvaļinājumu žurnāls'!$D$5:$D$200,"&gt;="&amp;('1. Iestatījumi'!$C$9+(6-1)*7)))</f>
        <v/>
      </c>
      <c r="H7" s="106">
        <f>IF($A7="","",COUNTIFS('3. Atvaļinājumu žurnāls'!$A$5:$A$200,$A7,'3. Atvaļinājumu žurnāls'!$F$5:$F$200,"Apstiprināts",'3. Atvaļinājumu žurnāls'!$C$5:$C$200,"&lt;="&amp;('1. Iestatījumi'!$C$9+(7-1)*7+6),'3. Atvaļinājumu žurnāls'!$D$5:$D$200,"&gt;="&amp;('1. Iestatījumi'!$C$9+(7-1)*7)))</f>
        <v/>
      </c>
      <c r="I7" s="106">
        <f>IF($A7="","",COUNTIFS('3. Atvaļinājumu žurnāls'!$A$5:$A$200,$A7,'3. Atvaļinājumu žurnāls'!$F$5:$F$200,"Apstiprināts",'3. Atvaļinājumu žurnāls'!$C$5:$C$200,"&lt;="&amp;('1. Iestatījumi'!$C$9+(8-1)*7+6),'3. Atvaļinājumu žurnāls'!$D$5:$D$200,"&gt;="&amp;('1. Iestatījumi'!$C$9+(8-1)*7)))</f>
        <v/>
      </c>
      <c r="J7" s="106">
        <f>IF($A7="","",COUNTIFS('3. Atvaļinājumu žurnāls'!$A$5:$A$200,$A7,'3. Atvaļinājumu žurnāls'!$F$5:$F$200,"Apstiprināts",'3. Atvaļinājumu žurnāls'!$C$5:$C$200,"&lt;="&amp;('1. Iestatījumi'!$C$9+(9-1)*7+6),'3. Atvaļinājumu žurnāls'!$D$5:$D$200,"&gt;="&amp;('1. Iestatījumi'!$C$9+(9-1)*7)))</f>
        <v/>
      </c>
      <c r="K7" s="106">
        <f>IF($A7="","",COUNTIFS('3. Atvaļinājumu žurnāls'!$A$5:$A$200,$A7,'3. Atvaļinājumu žurnāls'!$F$5:$F$200,"Apstiprināts",'3. Atvaļinājumu žurnāls'!$C$5:$C$200,"&lt;="&amp;('1. Iestatījumi'!$C$9+(10-1)*7+6),'3. Atvaļinājumu žurnāls'!$D$5:$D$200,"&gt;="&amp;('1. Iestatījumi'!$C$9+(10-1)*7)))</f>
        <v/>
      </c>
      <c r="L7" s="106">
        <f>IF($A7="","",COUNTIFS('3. Atvaļinājumu žurnāls'!$A$5:$A$200,$A7,'3. Atvaļinājumu žurnāls'!$F$5:$F$200,"Apstiprināts",'3. Atvaļinājumu žurnāls'!$C$5:$C$200,"&lt;="&amp;('1. Iestatījumi'!$C$9+(11-1)*7+6),'3. Atvaļinājumu žurnāls'!$D$5:$D$200,"&gt;="&amp;('1. Iestatījumi'!$C$9+(11-1)*7)))</f>
        <v/>
      </c>
      <c r="M7" s="106">
        <f>IF($A7="","",COUNTIFS('3. Atvaļinājumu žurnāls'!$A$5:$A$200,$A7,'3. Atvaļinājumu žurnāls'!$F$5:$F$200,"Apstiprināts",'3. Atvaļinājumu žurnāls'!$C$5:$C$200,"&lt;="&amp;('1. Iestatījumi'!$C$9+(12-1)*7+6),'3. Atvaļinājumu žurnāls'!$D$5:$D$200,"&gt;="&amp;('1. Iestatījumi'!$C$9+(12-1)*7)))</f>
        <v/>
      </c>
      <c r="N7" s="106">
        <f>IF($A7="","",COUNTIFS('3. Atvaļinājumu žurnāls'!$A$5:$A$200,$A7,'3. Atvaļinājumu žurnāls'!$F$5:$F$200,"Apstiprināts",'3. Atvaļinājumu žurnāls'!$C$5:$C$200,"&lt;="&amp;('1. Iestatījumi'!$C$9+(13-1)*7+6),'3. Atvaļinājumu žurnāls'!$D$5:$D$200,"&gt;="&amp;('1. Iestatījumi'!$C$9+(13-1)*7)))</f>
        <v/>
      </c>
      <c r="O7" s="106">
        <f>IF($A7="","",COUNTIFS('3. Atvaļinājumu žurnāls'!$A$5:$A$200,$A7,'3. Atvaļinājumu žurnāls'!$F$5:$F$200,"Apstiprināts",'3. Atvaļinājumu žurnāls'!$C$5:$C$200,"&lt;="&amp;('1. Iestatījumi'!$C$9+(14-1)*7+6),'3. Atvaļinājumu žurnāls'!$D$5:$D$200,"&gt;="&amp;('1. Iestatījumi'!$C$9+(14-1)*7)))</f>
        <v/>
      </c>
      <c r="P7" s="106">
        <f>IF($A7="","",COUNTIFS('3. Atvaļinājumu žurnāls'!$A$5:$A$200,$A7,'3. Atvaļinājumu žurnāls'!$F$5:$F$200,"Apstiprināts",'3. Atvaļinājumu žurnāls'!$C$5:$C$200,"&lt;="&amp;('1. Iestatījumi'!$C$9+(15-1)*7+6),'3. Atvaļinājumu žurnāls'!$D$5:$D$200,"&gt;="&amp;('1. Iestatījumi'!$C$9+(15-1)*7)))</f>
        <v/>
      </c>
      <c r="Q7" s="106">
        <f>IF($A7="","",COUNTIFS('3. Atvaļinājumu žurnāls'!$A$5:$A$200,$A7,'3. Atvaļinājumu žurnāls'!$F$5:$F$200,"Apstiprināts",'3. Atvaļinājumu žurnāls'!$C$5:$C$200,"&lt;="&amp;('1. Iestatījumi'!$C$9+(16-1)*7+6),'3. Atvaļinājumu žurnāls'!$D$5:$D$200,"&gt;="&amp;('1. Iestatījumi'!$C$9+(16-1)*7)))</f>
        <v/>
      </c>
      <c r="R7" s="106">
        <f>IF($A7="","",COUNTIFS('3. Atvaļinājumu žurnāls'!$A$5:$A$200,$A7,'3. Atvaļinājumu žurnāls'!$F$5:$F$200,"Apstiprināts",'3. Atvaļinājumu žurnāls'!$C$5:$C$200,"&lt;="&amp;('1. Iestatījumi'!$C$9+(17-1)*7+6),'3. Atvaļinājumu žurnāls'!$D$5:$D$200,"&gt;="&amp;('1. Iestatījumi'!$C$9+(17-1)*7)))</f>
        <v/>
      </c>
      <c r="S7" s="106">
        <f>IF($A7="","",COUNTIFS('3. Atvaļinājumu žurnāls'!$A$5:$A$200,$A7,'3. Atvaļinājumu žurnāls'!$F$5:$F$200,"Apstiprināts",'3. Atvaļinājumu žurnāls'!$C$5:$C$200,"&lt;="&amp;('1. Iestatījumi'!$C$9+(18-1)*7+6),'3. Atvaļinājumu žurnāls'!$D$5:$D$200,"&gt;="&amp;('1. Iestatījumi'!$C$9+(18-1)*7)))</f>
        <v/>
      </c>
      <c r="T7" s="106">
        <f>IF($A7="","",COUNTIFS('3. Atvaļinājumu žurnāls'!$A$5:$A$200,$A7,'3. Atvaļinājumu žurnāls'!$F$5:$F$200,"Apstiprināts",'3. Atvaļinājumu žurnāls'!$C$5:$C$200,"&lt;="&amp;('1. Iestatījumi'!$C$9+(19-1)*7+6),'3. Atvaļinājumu žurnāls'!$D$5:$D$200,"&gt;="&amp;('1. Iestatījumi'!$C$9+(19-1)*7)))</f>
        <v/>
      </c>
      <c r="U7" s="106">
        <f>IF($A7="","",COUNTIFS('3. Atvaļinājumu žurnāls'!$A$5:$A$200,$A7,'3. Atvaļinājumu žurnāls'!$F$5:$F$200,"Apstiprināts",'3. Atvaļinājumu žurnāls'!$C$5:$C$200,"&lt;="&amp;('1. Iestatījumi'!$C$9+(20-1)*7+6),'3. Atvaļinājumu žurnāls'!$D$5:$D$200,"&gt;="&amp;('1. Iestatījumi'!$C$9+(20-1)*7)))</f>
        <v/>
      </c>
      <c r="V7" s="106">
        <f>IF($A7="","",COUNTIFS('3. Atvaļinājumu žurnāls'!$A$5:$A$200,$A7,'3. Atvaļinājumu žurnāls'!$F$5:$F$200,"Apstiprināts",'3. Atvaļinājumu žurnāls'!$C$5:$C$200,"&lt;="&amp;('1. Iestatījumi'!$C$9+(21-1)*7+6),'3. Atvaļinājumu žurnāls'!$D$5:$D$200,"&gt;="&amp;('1. Iestatījumi'!$C$9+(21-1)*7)))</f>
        <v/>
      </c>
      <c r="W7" s="106">
        <f>IF($A7="","",COUNTIFS('3. Atvaļinājumu žurnāls'!$A$5:$A$200,$A7,'3. Atvaļinājumu žurnāls'!$F$5:$F$200,"Apstiprināts",'3. Atvaļinājumu žurnāls'!$C$5:$C$200,"&lt;="&amp;('1. Iestatījumi'!$C$9+(22-1)*7+6),'3. Atvaļinājumu žurnāls'!$D$5:$D$200,"&gt;="&amp;('1. Iestatījumi'!$C$9+(22-1)*7)))</f>
        <v/>
      </c>
      <c r="X7" s="106">
        <f>IF($A7="","",COUNTIFS('3. Atvaļinājumu žurnāls'!$A$5:$A$200,$A7,'3. Atvaļinājumu žurnāls'!$F$5:$F$200,"Apstiprināts",'3. Atvaļinājumu žurnāls'!$C$5:$C$200,"&lt;="&amp;('1. Iestatījumi'!$C$9+(23-1)*7+6),'3. Atvaļinājumu žurnāls'!$D$5:$D$200,"&gt;="&amp;('1. Iestatījumi'!$C$9+(23-1)*7)))</f>
        <v/>
      </c>
      <c r="Y7" s="106">
        <f>IF($A7="","",COUNTIFS('3. Atvaļinājumu žurnāls'!$A$5:$A$200,$A7,'3. Atvaļinājumu žurnāls'!$F$5:$F$200,"Apstiprināts",'3. Atvaļinājumu žurnāls'!$C$5:$C$200,"&lt;="&amp;('1. Iestatījumi'!$C$9+(24-1)*7+6),'3. Atvaļinājumu žurnāls'!$D$5:$D$200,"&gt;="&amp;('1. Iestatījumi'!$C$9+(24-1)*7)))</f>
        <v/>
      </c>
      <c r="Z7" s="106">
        <f>IF($A7="","",COUNTIFS('3. Atvaļinājumu žurnāls'!$A$5:$A$200,$A7,'3. Atvaļinājumu žurnāls'!$F$5:$F$200,"Apstiprināts",'3. Atvaļinājumu žurnāls'!$C$5:$C$200,"&lt;="&amp;('1. Iestatījumi'!$C$9+(25-1)*7+6),'3. Atvaļinājumu žurnāls'!$D$5:$D$200,"&gt;="&amp;('1. Iestatījumi'!$C$9+(25-1)*7)))</f>
        <v/>
      </c>
      <c r="AA7" s="106">
        <f>IF($A7="","",COUNTIFS('3. Atvaļinājumu žurnāls'!$A$5:$A$200,$A7,'3. Atvaļinājumu žurnāls'!$F$5:$F$200,"Apstiprināts",'3. Atvaļinājumu žurnāls'!$C$5:$C$200,"&lt;="&amp;('1. Iestatījumi'!$C$9+(26-1)*7+6),'3. Atvaļinājumu žurnāls'!$D$5:$D$200,"&gt;="&amp;('1. Iestatījumi'!$C$9+(26-1)*7)))</f>
        <v/>
      </c>
      <c r="AB7" s="106">
        <f>IF($A7="","",COUNTIFS('3. Atvaļinājumu žurnāls'!$A$5:$A$200,$A7,'3. Atvaļinājumu žurnāls'!$F$5:$F$200,"Apstiprināts",'3. Atvaļinājumu žurnāls'!$C$5:$C$200,"&lt;="&amp;('1. Iestatījumi'!$C$9+(27-1)*7+6),'3. Atvaļinājumu žurnāls'!$D$5:$D$200,"&gt;="&amp;('1. Iestatījumi'!$C$9+(27-1)*7)))</f>
        <v/>
      </c>
      <c r="AC7" s="106">
        <f>IF($A7="","",COUNTIFS('3. Atvaļinājumu žurnāls'!$A$5:$A$200,$A7,'3. Atvaļinājumu žurnāls'!$F$5:$F$200,"Apstiprināts",'3. Atvaļinājumu žurnāls'!$C$5:$C$200,"&lt;="&amp;('1. Iestatījumi'!$C$9+(28-1)*7+6),'3. Atvaļinājumu žurnāls'!$D$5:$D$200,"&gt;="&amp;('1. Iestatījumi'!$C$9+(28-1)*7)))</f>
        <v/>
      </c>
      <c r="AD7" s="106">
        <f>IF($A7="","",COUNTIFS('3. Atvaļinājumu žurnāls'!$A$5:$A$200,$A7,'3. Atvaļinājumu žurnāls'!$F$5:$F$200,"Apstiprināts",'3. Atvaļinājumu žurnāls'!$C$5:$C$200,"&lt;="&amp;('1. Iestatījumi'!$C$9+(29-1)*7+6),'3. Atvaļinājumu žurnāls'!$D$5:$D$200,"&gt;="&amp;('1. Iestatījumi'!$C$9+(29-1)*7)))</f>
        <v/>
      </c>
      <c r="AE7" s="106">
        <f>IF($A7="","",COUNTIFS('3. Atvaļinājumu žurnāls'!$A$5:$A$200,$A7,'3. Atvaļinājumu žurnāls'!$F$5:$F$200,"Apstiprināts",'3. Atvaļinājumu žurnāls'!$C$5:$C$200,"&lt;="&amp;('1. Iestatījumi'!$C$9+(30-1)*7+6),'3. Atvaļinājumu žurnāls'!$D$5:$D$200,"&gt;="&amp;('1. Iestatījumi'!$C$9+(30-1)*7)))</f>
        <v/>
      </c>
      <c r="AF7" s="106">
        <f>IF($A7="","",COUNTIFS('3. Atvaļinājumu žurnāls'!$A$5:$A$200,$A7,'3. Atvaļinājumu žurnāls'!$F$5:$F$200,"Apstiprināts",'3. Atvaļinājumu žurnāls'!$C$5:$C$200,"&lt;="&amp;('1. Iestatījumi'!$C$9+(31-1)*7+6),'3. Atvaļinājumu žurnāls'!$D$5:$D$200,"&gt;="&amp;('1. Iestatījumi'!$C$9+(31-1)*7)))</f>
        <v/>
      </c>
      <c r="AG7" s="106">
        <f>IF($A7="","",COUNTIFS('3. Atvaļinājumu žurnāls'!$A$5:$A$200,$A7,'3. Atvaļinājumu žurnāls'!$F$5:$F$200,"Apstiprināts",'3. Atvaļinājumu žurnāls'!$C$5:$C$200,"&lt;="&amp;('1. Iestatījumi'!$C$9+(32-1)*7+6),'3. Atvaļinājumu žurnāls'!$D$5:$D$200,"&gt;="&amp;('1. Iestatījumi'!$C$9+(32-1)*7)))</f>
        <v/>
      </c>
      <c r="AH7" s="106">
        <f>IF($A7="","",COUNTIFS('3. Atvaļinājumu žurnāls'!$A$5:$A$200,$A7,'3. Atvaļinājumu žurnāls'!$F$5:$F$200,"Apstiprināts",'3. Atvaļinājumu žurnāls'!$C$5:$C$200,"&lt;="&amp;('1. Iestatījumi'!$C$9+(33-1)*7+6),'3. Atvaļinājumu žurnāls'!$D$5:$D$200,"&gt;="&amp;('1. Iestatījumi'!$C$9+(33-1)*7)))</f>
        <v/>
      </c>
      <c r="AI7" s="106">
        <f>IF($A7="","",COUNTIFS('3. Atvaļinājumu žurnāls'!$A$5:$A$200,$A7,'3. Atvaļinājumu žurnāls'!$F$5:$F$200,"Apstiprināts",'3. Atvaļinājumu žurnāls'!$C$5:$C$200,"&lt;="&amp;('1. Iestatījumi'!$C$9+(34-1)*7+6),'3. Atvaļinājumu žurnāls'!$D$5:$D$200,"&gt;="&amp;('1. Iestatījumi'!$C$9+(34-1)*7)))</f>
        <v/>
      </c>
      <c r="AJ7" s="106">
        <f>IF($A7="","",COUNTIFS('3. Atvaļinājumu žurnāls'!$A$5:$A$200,$A7,'3. Atvaļinājumu žurnāls'!$F$5:$F$200,"Apstiprināts",'3. Atvaļinājumu žurnāls'!$C$5:$C$200,"&lt;="&amp;('1. Iestatījumi'!$C$9+(35-1)*7+6),'3. Atvaļinājumu žurnāls'!$D$5:$D$200,"&gt;="&amp;('1. Iestatījumi'!$C$9+(35-1)*7)))</f>
        <v/>
      </c>
      <c r="AK7" s="106">
        <f>IF($A7="","",COUNTIFS('3. Atvaļinājumu žurnāls'!$A$5:$A$200,$A7,'3. Atvaļinājumu žurnāls'!$F$5:$F$200,"Apstiprināts",'3. Atvaļinājumu žurnāls'!$C$5:$C$200,"&lt;="&amp;('1. Iestatījumi'!$C$9+(36-1)*7+6),'3. Atvaļinājumu žurnāls'!$D$5:$D$200,"&gt;="&amp;('1. Iestatījumi'!$C$9+(36-1)*7)))</f>
        <v/>
      </c>
      <c r="AL7" s="106">
        <f>IF($A7="","",COUNTIFS('3. Atvaļinājumu žurnāls'!$A$5:$A$200,$A7,'3. Atvaļinājumu žurnāls'!$F$5:$F$200,"Apstiprināts",'3. Atvaļinājumu žurnāls'!$C$5:$C$200,"&lt;="&amp;('1. Iestatījumi'!$C$9+(37-1)*7+6),'3. Atvaļinājumu žurnāls'!$D$5:$D$200,"&gt;="&amp;('1. Iestatījumi'!$C$9+(37-1)*7)))</f>
        <v/>
      </c>
      <c r="AM7" s="106">
        <f>IF($A7="","",COUNTIFS('3. Atvaļinājumu žurnāls'!$A$5:$A$200,$A7,'3. Atvaļinājumu žurnāls'!$F$5:$F$200,"Apstiprināts",'3. Atvaļinājumu žurnāls'!$C$5:$C$200,"&lt;="&amp;('1. Iestatījumi'!$C$9+(38-1)*7+6),'3. Atvaļinājumu žurnāls'!$D$5:$D$200,"&gt;="&amp;('1. Iestatījumi'!$C$9+(38-1)*7)))</f>
        <v/>
      </c>
      <c r="AN7" s="106">
        <f>IF($A7="","",COUNTIFS('3. Atvaļinājumu žurnāls'!$A$5:$A$200,$A7,'3. Atvaļinājumu žurnāls'!$F$5:$F$200,"Apstiprināts",'3. Atvaļinājumu žurnāls'!$C$5:$C$200,"&lt;="&amp;('1. Iestatījumi'!$C$9+(39-1)*7+6),'3. Atvaļinājumu žurnāls'!$D$5:$D$200,"&gt;="&amp;('1. Iestatījumi'!$C$9+(39-1)*7)))</f>
        <v/>
      </c>
      <c r="AO7" s="106">
        <f>IF($A7="","",COUNTIFS('3. Atvaļinājumu žurnāls'!$A$5:$A$200,$A7,'3. Atvaļinājumu žurnāls'!$F$5:$F$200,"Apstiprināts",'3. Atvaļinājumu žurnāls'!$C$5:$C$200,"&lt;="&amp;('1. Iestatījumi'!$C$9+(40-1)*7+6),'3. Atvaļinājumu žurnāls'!$D$5:$D$200,"&gt;="&amp;('1. Iestatījumi'!$C$9+(40-1)*7)))</f>
        <v/>
      </c>
      <c r="AP7" s="106">
        <f>IF($A7="","",COUNTIFS('3. Atvaļinājumu žurnāls'!$A$5:$A$200,$A7,'3. Atvaļinājumu žurnāls'!$F$5:$F$200,"Apstiprināts",'3. Atvaļinājumu žurnāls'!$C$5:$C$200,"&lt;="&amp;('1. Iestatījumi'!$C$9+(41-1)*7+6),'3. Atvaļinājumu žurnāls'!$D$5:$D$200,"&gt;="&amp;('1. Iestatījumi'!$C$9+(41-1)*7)))</f>
        <v/>
      </c>
      <c r="AQ7" s="106">
        <f>IF($A7="","",COUNTIFS('3. Atvaļinājumu žurnāls'!$A$5:$A$200,$A7,'3. Atvaļinājumu žurnāls'!$F$5:$F$200,"Apstiprināts",'3. Atvaļinājumu žurnāls'!$C$5:$C$200,"&lt;="&amp;('1. Iestatījumi'!$C$9+(42-1)*7+6),'3. Atvaļinājumu žurnāls'!$D$5:$D$200,"&gt;="&amp;('1. Iestatījumi'!$C$9+(42-1)*7)))</f>
        <v/>
      </c>
      <c r="AR7" s="106">
        <f>IF($A7="","",COUNTIFS('3. Atvaļinājumu žurnāls'!$A$5:$A$200,$A7,'3. Atvaļinājumu žurnāls'!$F$5:$F$200,"Apstiprināts",'3. Atvaļinājumu žurnāls'!$C$5:$C$200,"&lt;="&amp;('1. Iestatījumi'!$C$9+(43-1)*7+6),'3. Atvaļinājumu žurnāls'!$D$5:$D$200,"&gt;="&amp;('1. Iestatījumi'!$C$9+(43-1)*7)))</f>
        <v/>
      </c>
      <c r="AS7" s="106">
        <f>IF($A7="","",COUNTIFS('3. Atvaļinājumu žurnāls'!$A$5:$A$200,$A7,'3. Atvaļinājumu žurnāls'!$F$5:$F$200,"Apstiprināts",'3. Atvaļinājumu žurnāls'!$C$5:$C$200,"&lt;="&amp;('1. Iestatījumi'!$C$9+(44-1)*7+6),'3. Atvaļinājumu žurnāls'!$D$5:$D$200,"&gt;="&amp;('1. Iestatījumi'!$C$9+(44-1)*7)))</f>
        <v/>
      </c>
      <c r="AT7" s="106">
        <f>IF($A7="","",COUNTIFS('3. Atvaļinājumu žurnāls'!$A$5:$A$200,$A7,'3. Atvaļinājumu žurnāls'!$F$5:$F$200,"Apstiprināts",'3. Atvaļinājumu žurnāls'!$C$5:$C$200,"&lt;="&amp;('1. Iestatījumi'!$C$9+(45-1)*7+6),'3. Atvaļinājumu žurnāls'!$D$5:$D$200,"&gt;="&amp;('1. Iestatījumi'!$C$9+(45-1)*7)))</f>
        <v/>
      </c>
      <c r="AU7" s="106">
        <f>IF($A7="","",COUNTIFS('3. Atvaļinājumu žurnāls'!$A$5:$A$200,$A7,'3. Atvaļinājumu žurnāls'!$F$5:$F$200,"Apstiprināts",'3. Atvaļinājumu žurnāls'!$C$5:$C$200,"&lt;="&amp;('1. Iestatījumi'!$C$9+(46-1)*7+6),'3. Atvaļinājumu žurnāls'!$D$5:$D$200,"&gt;="&amp;('1. Iestatījumi'!$C$9+(46-1)*7)))</f>
        <v/>
      </c>
      <c r="AV7" s="106">
        <f>IF($A7="","",COUNTIFS('3. Atvaļinājumu žurnāls'!$A$5:$A$200,$A7,'3. Atvaļinājumu žurnāls'!$F$5:$F$200,"Apstiprināts",'3. Atvaļinājumu žurnāls'!$C$5:$C$200,"&lt;="&amp;('1. Iestatījumi'!$C$9+(47-1)*7+6),'3. Atvaļinājumu žurnāls'!$D$5:$D$200,"&gt;="&amp;('1. Iestatījumi'!$C$9+(47-1)*7)))</f>
        <v/>
      </c>
      <c r="AW7" s="106">
        <f>IF($A7="","",COUNTIFS('3. Atvaļinājumu žurnāls'!$A$5:$A$200,$A7,'3. Atvaļinājumu žurnāls'!$F$5:$F$200,"Apstiprināts",'3. Atvaļinājumu žurnāls'!$C$5:$C$200,"&lt;="&amp;('1. Iestatījumi'!$C$9+(48-1)*7+6),'3. Atvaļinājumu žurnāls'!$D$5:$D$200,"&gt;="&amp;('1. Iestatījumi'!$C$9+(48-1)*7)))</f>
        <v/>
      </c>
      <c r="AX7" s="106">
        <f>IF($A7="","",COUNTIFS('3. Atvaļinājumu žurnāls'!$A$5:$A$200,$A7,'3. Atvaļinājumu žurnāls'!$F$5:$F$200,"Apstiprināts",'3. Atvaļinājumu žurnāls'!$C$5:$C$200,"&lt;="&amp;('1. Iestatījumi'!$C$9+(49-1)*7+6),'3. Atvaļinājumu žurnāls'!$D$5:$D$200,"&gt;="&amp;('1. Iestatījumi'!$C$9+(49-1)*7)))</f>
        <v/>
      </c>
      <c r="AY7" s="106">
        <f>IF($A7="","",COUNTIFS('3. Atvaļinājumu žurnāls'!$A$5:$A$200,$A7,'3. Atvaļinājumu žurnāls'!$F$5:$F$200,"Apstiprināts",'3. Atvaļinājumu žurnāls'!$C$5:$C$200,"&lt;="&amp;('1. Iestatījumi'!$C$9+(50-1)*7+6),'3. Atvaļinājumu žurnāls'!$D$5:$D$200,"&gt;="&amp;('1. Iestatījumi'!$C$9+(50-1)*7)))</f>
        <v/>
      </c>
      <c r="AZ7" s="106">
        <f>IF($A7="","",COUNTIFS('3. Atvaļinājumu žurnāls'!$A$5:$A$200,$A7,'3. Atvaļinājumu žurnāls'!$F$5:$F$200,"Apstiprināts",'3. Atvaļinājumu žurnāls'!$C$5:$C$200,"&lt;="&amp;('1. Iestatījumi'!$C$9+(51-1)*7+6),'3. Atvaļinājumu žurnāls'!$D$5:$D$200,"&gt;="&amp;('1. Iestatījumi'!$C$9+(51-1)*7)))</f>
        <v/>
      </c>
      <c r="BA7" s="106">
        <f>IF($A7="","",COUNTIFS('3. Atvaļinājumu žurnāls'!$A$5:$A$200,$A7,'3. Atvaļinājumu žurnāls'!$F$5:$F$200,"Apstiprināts",'3. Atvaļinājumu žurnāls'!$C$5:$C$200,"&lt;="&amp;('1. Iestatījumi'!$C$9+(52-1)*7+6),'3. Atvaļinājumu žurnāls'!$D$5:$D$200,"&gt;="&amp;('1. Iestatījumi'!$C$9+(52-1)*7)))</f>
        <v/>
      </c>
    </row>
    <row r="8" ht="18" customHeight="1" s="55">
      <c r="A8" s="105">
        <f>IF('2. Darbinieki'!A8="","",'2. Darbinieki'!A8)</f>
        <v/>
      </c>
      <c r="B8" s="106">
        <f>IF($A8="","",COUNTIFS('3. Atvaļinājumu žurnāls'!$A$5:$A$200,$A8,'3. Atvaļinājumu žurnāls'!$F$5:$F$200,"Apstiprināts",'3. Atvaļinājumu žurnāls'!$C$5:$C$200,"&lt;="&amp;('1. Iestatījumi'!$C$9+(1-1)*7+6),'3. Atvaļinājumu žurnāls'!$D$5:$D$200,"&gt;="&amp;('1. Iestatījumi'!$C$9+(1-1)*7)))</f>
        <v/>
      </c>
      <c r="C8" s="106">
        <f>IF($A8="","",COUNTIFS('3. Atvaļinājumu žurnāls'!$A$5:$A$200,$A8,'3. Atvaļinājumu žurnāls'!$F$5:$F$200,"Apstiprināts",'3. Atvaļinājumu žurnāls'!$C$5:$C$200,"&lt;="&amp;('1. Iestatījumi'!$C$9+(2-1)*7+6),'3. Atvaļinājumu žurnāls'!$D$5:$D$200,"&gt;="&amp;('1. Iestatījumi'!$C$9+(2-1)*7)))</f>
        <v/>
      </c>
      <c r="D8" s="106">
        <f>IF($A8="","",COUNTIFS('3. Atvaļinājumu žurnāls'!$A$5:$A$200,$A8,'3. Atvaļinājumu žurnāls'!$F$5:$F$200,"Apstiprināts",'3. Atvaļinājumu žurnāls'!$C$5:$C$200,"&lt;="&amp;('1. Iestatījumi'!$C$9+(3-1)*7+6),'3. Atvaļinājumu žurnāls'!$D$5:$D$200,"&gt;="&amp;('1. Iestatījumi'!$C$9+(3-1)*7)))</f>
        <v/>
      </c>
      <c r="E8" s="106">
        <f>IF($A8="","",COUNTIFS('3. Atvaļinājumu žurnāls'!$A$5:$A$200,$A8,'3. Atvaļinājumu žurnāls'!$F$5:$F$200,"Apstiprināts",'3. Atvaļinājumu žurnāls'!$C$5:$C$200,"&lt;="&amp;('1. Iestatījumi'!$C$9+(4-1)*7+6),'3. Atvaļinājumu žurnāls'!$D$5:$D$200,"&gt;="&amp;('1. Iestatījumi'!$C$9+(4-1)*7)))</f>
        <v/>
      </c>
      <c r="F8" s="106">
        <f>IF($A8="","",COUNTIFS('3. Atvaļinājumu žurnāls'!$A$5:$A$200,$A8,'3. Atvaļinājumu žurnāls'!$F$5:$F$200,"Apstiprināts",'3. Atvaļinājumu žurnāls'!$C$5:$C$200,"&lt;="&amp;('1. Iestatījumi'!$C$9+(5-1)*7+6),'3. Atvaļinājumu žurnāls'!$D$5:$D$200,"&gt;="&amp;('1. Iestatījumi'!$C$9+(5-1)*7)))</f>
        <v/>
      </c>
      <c r="G8" s="106">
        <f>IF($A8="","",COUNTIFS('3. Atvaļinājumu žurnāls'!$A$5:$A$200,$A8,'3. Atvaļinājumu žurnāls'!$F$5:$F$200,"Apstiprināts",'3. Atvaļinājumu žurnāls'!$C$5:$C$200,"&lt;="&amp;('1. Iestatījumi'!$C$9+(6-1)*7+6),'3. Atvaļinājumu žurnāls'!$D$5:$D$200,"&gt;="&amp;('1. Iestatījumi'!$C$9+(6-1)*7)))</f>
        <v/>
      </c>
      <c r="H8" s="106">
        <f>IF($A8="","",COUNTIFS('3. Atvaļinājumu žurnāls'!$A$5:$A$200,$A8,'3. Atvaļinājumu žurnāls'!$F$5:$F$200,"Apstiprināts",'3. Atvaļinājumu žurnāls'!$C$5:$C$200,"&lt;="&amp;('1. Iestatījumi'!$C$9+(7-1)*7+6),'3. Atvaļinājumu žurnāls'!$D$5:$D$200,"&gt;="&amp;('1. Iestatījumi'!$C$9+(7-1)*7)))</f>
        <v/>
      </c>
      <c r="I8" s="106">
        <f>IF($A8="","",COUNTIFS('3. Atvaļinājumu žurnāls'!$A$5:$A$200,$A8,'3. Atvaļinājumu žurnāls'!$F$5:$F$200,"Apstiprināts",'3. Atvaļinājumu žurnāls'!$C$5:$C$200,"&lt;="&amp;('1. Iestatījumi'!$C$9+(8-1)*7+6),'3. Atvaļinājumu žurnāls'!$D$5:$D$200,"&gt;="&amp;('1. Iestatījumi'!$C$9+(8-1)*7)))</f>
        <v/>
      </c>
      <c r="J8" s="106">
        <f>IF($A8="","",COUNTIFS('3. Atvaļinājumu žurnāls'!$A$5:$A$200,$A8,'3. Atvaļinājumu žurnāls'!$F$5:$F$200,"Apstiprināts",'3. Atvaļinājumu žurnāls'!$C$5:$C$200,"&lt;="&amp;('1. Iestatījumi'!$C$9+(9-1)*7+6),'3. Atvaļinājumu žurnāls'!$D$5:$D$200,"&gt;="&amp;('1. Iestatījumi'!$C$9+(9-1)*7)))</f>
        <v/>
      </c>
      <c r="K8" s="106">
        <f>IF($A8="","",COUNTIFS('3. Atvaļinājumu žurnāls'!$A$5:$A$200,$A8,'3. Atvaļinājumu žurnāls'!$F$5:$F$200,"Apstiprināts",'3. Atvaļinājumu žurnāls'!$C$5:$C$200,"&lt;="&amp;('1. Iestatījumi'!$C$9+(10-1)*7+6),'3. Atvaļinājumu žurnāls'!$D$5:$D$200,"&gt;="&amp;('1. Iestatījumi'!$C$9+(10-1)*7)))</f>
        <v/>
      </c>
      <c r="L8" s="106">
        <f>IF($A8="","",COUNTIFS('3. Atvaļinājumu žurnāls'!$A$5:$A$200,$A8,'3. Atvaļinājumu žurnāls'!$F$5:$F$200,"Apstiprināts",'3. Atvaļinājumu žurnāls'!$C$5:$C$200,"&lt;="&amp;('1. Iestatījumi'!$C$9+(11-1)*7+6),'3. Atvaļinājumu žurnāls'!$D$5:$D$200,"&gt;="&amp;('1. Iestatījumi'!$C$9+(11-1)*7)))</f>
        <v/>
      </c>
      <c r="M8" s="106">
        <f>IF($A8="","",COUNTIFS('3. Atvaļinājumu žurnāls'!$A$5:$A$200,$A8,'3. Atvaļinājumu žurnāls'!$F$5:$F$200,"Apstiprināts",'3. Atvaļinājumu žurnāls'!$C$5:$C$200,"&lt;="&amp;('1. Iestatījumi'!$C$9+(12-1)*7+6),'3. Atvaļinājumu žurnāls'!$D$5:$D$200,"&gt;="&amp;('1. Iestatījumi'!$C$9+(12-1)*7)))</f>
        <v/>
      </c>
      <c r="N8" s="106">
        <f>IF($A8="","",COUNTIFS('3. Atvaļinājumu žurnāls'!$A$5:$A$200,$A8,'3. Atvaļinājumu žurnāls'!$F$5:$F$200,"Apstiprināts",'3. Atvaļinājumu žurnāls'!$C$5:$C$200,"&lt;="&amp;('1. Iestatījumi'!$C$9+(13-1)*7+6),'3. Atvaļinājumu žurnāls'!$D$5:$D$200,"&gt;="&amp;('1. Iestatījumi'!$C$9+(13-1)*7)))</f>
        <v/>
      </c>
      <c r="O8" s="106">
        <f>IF($A8="","",COUNTIFS('3. Atvaļinājumu žurnāls'!$A$5:$A$200,$A8,'3. Atvaļinājumu žurnāls'!$F$5:$F$200,"Apstiprināts",'3. Atvaļinājumu žurnāls'!$C$5:$C$200,"&lt;="&amp;('1. Iestatījumi'!$C$9+(14-1)*7+6),'3. Atvaļinājumu žurnāls'!$D$5:$D$200,"&gt;="&amp;('1. Iestatījumi'!$C$9+(14-1)*7)))</f>
        <v/>
      </c>
      <c r="P8" s="106">
        <f>IF($A8="","",COUNTIFS('3. Atvaļinājumu žurnāls'!$A$5:$A$200,$A8,'3. Atvaļinājumu žurnāls'!$F$5:$F$200,"Apstiprināts",'3. Atvaļinājumu žurnāls'!$C$5:$C$200,"&lt;="&amp;('1. Iestatījumi'!$C$9+(15-1)*7+6),'3. Atvaļinājumu žurnāls'!$D$5:$D$200,"&gt;="&amp;('1. Iestatījumi'!$C$9+(15-1)*7)))</f>
        <v/>
      </c>
      <c r="Q8" s="106">
        <f>IF($A8="","",COUNTIFS('3. Atvaļinājumu žurnāls'!$A$5:$A$200,$A8,'3. Atvaļinājumu žurnāls'!$F$5:$F$200,"Apstiprināts",'3. Atvaļinājumu žurnāls'!$C$5:$C$200,"&lt;="&amp;('1. Iestatījumi'!$C$9+(16-1)*7+6),'3. Atvaļinājumu žurnāls'!$D$5:$D$200,"&gt;="&amp;('1. Iestatījumi'!$C$9+(16-1)*7)))</f>
        <v/>
      </c>
      <c r="R8" s="106">
        <f>IF($A8="","",COUNTIFS('3. Atvaļinājumu žurnāls'!$A$5:$A$200,$A8,'3. Atvaļinājumu žurnāls'!$F$5:$F$200,"Apstiprināts",'3. Atvaļinājumu žurnāls'!$C$5:$C$200,"&lt;="&amp;('1. Iestatījumi'!$C$9+(17-1)*7+6),'3. Atvaļinājumu žurnāls'!$D$5:$D$200,"&gt;="&amp;('1. Iestatījumi'!$C$9+(17-1)*7)))</f>
        <v/>
      </c>
      <c r="S8" s="106">
        <f>IF($A8="","",COUNTIFS('3. Atvaļinājumu žurnāls'!$A$5:$A$200,$A8,'3. Atvaļinājumu žurnāls'!$F$5:$F$200,"Apstiprināts",'3. Atvaļinājumu žurnāls'!$C$5:$C$200,"&lt;="&amp;('1. Iestatījumi'!$C$9+(18-1)*7+6),'3. Atvaļinājumu žurnāls'!$D$5:$D$200,"&gt;="&amp;('1. Iestatījumi'!$C$9+(18-1)*7)))</f>
        <v/>
      </c>
      <c r="T8" s="106">
        <f>IF($A8="","",COUNTIFS('3. Atvaļinājumu žurnāls'!$A$5:$A$200,$A8,'3. Atvaļinājumu žurnāls'!$F$5:$F$200,"Apstiprināts",'3. Atvaļinājumu žurnāls'!$C$5:$C$200,"&lt;="&amp;('1. Iestatījumi'!$C$9+(19-1)*7+6),'3. Atvaļinājumu žurnāls'!$D$5:$D$200,"&gt;="&amp;('1. Iestatījumi'!$C$9+(19-1)*7)))</f>
        <v/>
      </c>
      <c r="U8" s="106">
        <f>IF($A8="","",COUNTIFS('3. Atvaļinājumu žurnāls'!$A$5:$A$200,$A8,'3. Atvaļinājumu žurnāls'!$F$5:$F$200,"Apstiprināts",'3. Atvaļinājumu žurnāls'!$C$5:$C$200,"&lt;="&amp;('1. Iestatījumi'!$C$9+(20-1)*7+6),'3. Atvaļinājumu žurnāls'!$D$5:$D$200,"&gt;="&amp;('1. Iestatījumi'!$C$9+(20-1)*7)))</f>
        <v/>
      </c>
      <c r="V8" s="106">
        <f>IF($A8="","",COUNTIFS('3. Atvaļinājumu žurnāls'!$A$5:$A$200,$A8,'3. Atvaļinājumu žurnāls'!$F$5:$F$200,"Apstiprināts",'3. Atvaļinājumu žurnāls'!$C$5:$C$200,"&lt;="&amp;('1. Iestatījumi'!$C$9+(21-1)*7+6),'3. Atvaļinājumu žurnāls'!$D$5:$D$200,"&gt;="&amp;('1. Iestatījumi'!$C$9+(21-1)*7)))</f>
        <v/>
      </c>
      <c r="W8" s="106">
        <f>IF($A8="","",COUNTIFS('3. Atvaļinājumu žurnāls'!$A$5:$A$200,$A8,'3. Atvaļinājumu žurnāls'!$F$5:$F$200,"Apstiprināts",'3. Atvaļinājumu žurnāls'!$C$5:$C$200,"&lt;="&amp;('1. Iestatījumi'!$C$9+(22-1)*7+6),'3. Atvaļinājumu žurnāls'!$D$5:$D$200,"&gt;="&amp;('1. Iestatījumi'!$C$9+(22-1)*7)))</f>
        <v/>
      </c>
      <c r="X8" s="106">
        <f>IF($A8="","",COUNTIFS('3. Atvaļinājumu žurnāls'!$A$5:$A$200,$A8,'3. Atvaļinājumu žurnāls'!$F$5:$F$200,"Apstiprināts",'3. Atvaļinājumu žurnāls'!$C$5:$C$200,"&lt;="&amp;('1. Iestatījumi'!$C$9+(23-1)*7+6),'3. Atvaļinājumu žurnāls'!$D$5:$D$200,"&gt;="&amp;('1. Iestatījumi'!$C$9+(23-1)*7)))</f>
        <v/>
      </c>
      <c r="Y8" s="106">
        <f>IF($A8="","",COUNTIFS('3. Atvaļinājumu žurnāls'!$A$5:$A$200,$A8,'3. Atvaļinājumu žurnāls'!$F$5:$F$200,"Apstiprināts",'3. Atvaļinājumu žurnāls'!$C$5:$C$200,"&lt;="&amp;('1. Iestatījumi'!$C$9+(24-1)*7+6),'3. Atvaļinājumu žurnāls'!$D$5:$D$200,"&gt;="&amp;('1. Iestatījumi'!$C$9+(24-1)*7)))</f>
        <v/>
      </c>
      <c r="Z8" s="106">
        <f>IF($A8="","",COUNTIFS('3. Atvaļinājumu žurnāls'!$A$5:$A$200,$A8,'3. Atvaļinājumu žurnāls'!$F$5:$F$200,"Apstiprināts",'3. Atvaļinājumu žurnāls'!$C$5:$C$200,"&lt;="&amp;('1. Iestatījumi'!$C$9+(25-1)*7+6),'3. Atvaļinājumu žurnāls'!$D$5:$D$200,"&gt;="&amp;('1. Iestatījumi'!$C$9+(25-1)*7)))</f>
        <v/>
      </c>
      <c r="AA8" s="106">
        <f>IF($A8="","",COUNTIFS('3. Atvaļinājumu žurnāls'!$A$5:$A$200,$A8,'3. Atvaļinājumu žurnāls'!$F$5:$F$200,"Apstiprināts",'3. Atvaļinājumu žurnāls'!$C$5:$C$200,"&lt;="&amp;('1. Iestatījumi'!$C$9+(26-1)*7+6),'3. Atvaļinājumu žurnāls'!$D$5:$D$200,"&gt;="&amp;('1. Iestatījumi'!$C$9+(26-1)*7)))</f>
        <v/>
      </c>
      <c r="AB8" s="106">
        <f>IF($A8="","",COUNTIFS('3. Atvaļinājumu žurnāls'!$A$5:$A$200,$A8,'3. Atvaļinājumu žurnāls'!$F$5:$F$200,"Apstiprināts",'3. Atvaļinājumu žurnāls'!$C$5:$C$200,"&lt;="&amp;('1. Iestatījumi'!$C$9+(27-1)*7+6),'3. Atvaļinājumu žurnāls'!$D$5:$D$200,"&gt;="&amp;('1. Iestatījumi'!$C$9+(27-1)*7)))</f>
        <v/>
      </c>
      <c r="AC8" s="106">
        <f>IF($A8="","",COUNTIFS('3. Atvaļinājumu žurnāls'!$A$5:$A$200,$A8,'3. Atvaļinājumu žurnāls'!$F$5:$F$200,"Apstiprināts",'3. Atvaļinājumu žurnāls'!$C$5:$C$200,"&lt;="&amp;('1. Iestatījumi'!$C$9+(28-1)*7+6),'3. Atvaļinājumu žurnāls'!$D$5:$D$200,"&gt;="&amp;('1. Iestatījumi'!$C$9+(28-1)*7)))</f>
        <v/>
      </c>
      <c r="AD8" s="106">
        <f>IF($A8="","",COUNTIFS('3. Atvaļinājumu žurnāls'!$A$5:$A$200,$A8,'3. Atvaļinājumu žurnāls'!$F$5:$F$200,"Apstiprināts",'3. Atvaļinājumu žurnāls'!$C$5:$C$200,"&lt;="&amp;('1. Iestatījumi'!$C$9+(29-1)*7+6),'3. Atvaļinājumu žurnāls'!$D$5:$D$200,"&gt;="&amp;('1. Iestatījumi'!$C$9+(29-1)*7)))</f>
        <v/>
      </c>
      <c r="AE8" s="106">
        <f>IF($A8="","",COUNTIFS('3. Atvaļinājumu žurnāls'!$A$5:$A$200,$A8,'3. Atvaļinājumu žurnāls'!$F$5:$F$200,"Apstiprināts",'3. Atvaļinājumu žurnāls'!$C$5:$C$200,"&lt;="&amp;('1. Iestatījumi'!$C$9+(30-1)*7+6),'3. Atvaļinājumu žurnāls'!$D$5:$D$200,"&gt;="&amp;('1. Iestatījumi'!$C$9+(30-1)*7)))</f>
        <v/>
      </c>
      <c r="AF8" s="106">
        <f>IF($A8="","",COUNTIFS('3. Atvaļinājumu žurnāls'!$A$5:$A$200,$A8,'3. Atvaļinājumu žurnāls'!$F$5:$F$200,"Apstiprināts",'3. Atvaļinājumu žurnāls'!$C$5:$C$200,"&lt;="&amp;('1. Iestatījumi'!$C$9+(31-1)*7+6),'3. Atvaļinājumu žurnāls'!$D$5:$D$200,"&gt;="&amp;('1. Iestatījumi'!$C$9+(31-1)*7)))</f>
        <v/>
      </c>
      <c r="AG8" s="106">
        <f>IF($A8="","",COUNTIFS('3. Atvaļinājumu žurnāls'!$A$5:$A$200,$A8,'3. Atvaļinājumu žurnāls'!$F$5:$F$200,"Apstiprināts",'3. Atvaļinājumu žurnāls'!$C$5:$C$200,"&lt;="&amp;('1. Iestatījumi'!$C$9+(32-1)*7+6),'3. Atvaļinājumu žurnāls'!$D$5:$D$200,"&gt;="&amp;('1. Iestatījumi'!$C$9+(32-1)*7)))</f>
        <v/>
      </c>
      <c r="AH8" s="106">
        <f>IF($A8="","",COUNTIFS('3. Atvaļinājumu žurnāls'!$A$5:$A$200,$A8,'3. Atvaļinājumu žurnāls'!$F$5:$F$200,"Apstiprināts",'3. Atvaļinājumu žurnāls'!$C$5:$C$200,"&lt;="&amp;('1. Iestatījumi'!$C$9+(33-1)*7+6),'3. Atvaļinājumu žurnāls'!$D$5:$D$200,"&gt;="&amp;('1. Iestatījumi'!$C$9+(33-1)*7)))</f>
        <v/>
      </c>
      <c r="AI8" s="106">
        <f>IF($A8="","",COUNTIFS('3. Atvaļinājumu žurnāls'!$A$5:$A$200,$A8,'3. Atvaļinājumu žurnāls'!$F$5:$F$200,"Apstiprināts",'3. Atvaļinājumu žurnāls'!$C$5:$C$200,"&lt;="&amp;('1. Iestatījumi'!$C$9+(34-1)*7+6),'3. Atvaļinājumu žurnāls'!$D$5:$D$200,"&gt;="&amp;('1. Iestatījumi'!$C$9+(34-1)*7)))</f>
        <v/>
      </c>
      <c r="AJ8" s="106">
        <f>IF($A8="","",COUNTIFS('3. Atvaļinājumu žurnāls'!$A$5:$A$200,$A8,'3. Atvaļinājumu žurnāls'!$F$5:$F$200,"Apstiprināts",'3. Atvaļinājumu žurnāls'!$C$5:$C$200,"&lt;="&amp;('1. Iestatījumi'!$C$9+(35-1)*7+6),'3. Atvaļinājumu žurnāls'!$D$5:$D$200,"&gt;="&amp;('1. Iestatījumi'!$C$9+(35-1)*7)))</f>
        <v/>
      </c>
      <c r="AK8" s="106">
        <f>IF($A8="","",COUNTIFS('3. Atvaļinājumu žurnāls'!$A$5:$A$200,$A8,'3. Atvaļinājumu žurnāls'!$F$5:$F$200,"Apstiprināts",'3. Atvaļinājumu žurnāls'!$C$5:$C$200,"&lt;="&amp;('1. Iestatījumi'!$C$9+(36-1)*7+6),'3. Atvaļinājumu žurnāls'!$D$5:$D$200,"&gt;="&amp;('1. Iestatījumi'!$C$9+(36-1)*7)))</f>
        <v/>
      </c>
      <c r="AL8" s="106">
        <f>IF($A8="","",COUNTIFS('3. Atvaļinājumu žurnāls'!$A$5:$A$200,$A8,'3. Atvaļinājumu žurnāls'!$F$5:$F$200,"Apstiprināts",'3. Atvaļinājumu žurnāls'!$C$5:$C$200,"&lt;="&amp;('1. Iestatījumi'!$C$9+(37-1)*7+6),'3. Atvaļinājumu žurnāls'!$D$5:$D$200,"&gt;="&amp;('1. Iestatījumi'!$C$9+(37-1)*7)))</f>
        <v/>
      </c>
      <c r="AM8" s="106">
        <f>IF($A8="","",COUNTIFS('3. Atvaļinājumu žurnāls'!$A$5:$A$200,$A8,'3. Atvaļinājumu žurnāls'!$F$5:$F$200,"Apstiprināts",'3. Atvaļinājumu žurnāls'!$C$5:$C$200,"&lt;="&amp;('1. Iestatījumi'!$C$9+(38-1)*7+6),'3. Atvaļinājumu žurnāls'!$D$5:$D$200,"&gt;="&amp;('1. Iestatījumi'!$C$9+(38-1)*7)))</f>
        <v/>
      </c>
      <c r="AN8" s="106">
        <f>IF($A8="","",COUNTIFS('3. Atvaļinājumu žurnāls'!$A$5:$A$200,$A8,'3. Atvaļinājumu žurnāls'!$F$5:$F$200,"Apstiprināts",'3. Atvaļinājumu žurnāls'!$C$5:$C$200,"&lt;="&amp;('1. Iestatījumi'!$C$9+(39-1)*7+6),'3. Atvaļinājumu žurnāls'!$D$5:$D$200,"&gt;="&amp;('1. Iestatījumi'!$C$9+(39-1)*7)))</f>
        <v/>
      </c>
      <c r="AO8" s="106">
        <f>IF($A8="","",COUNTIFS('3. Atvaļinājumu žurnāls'!$A$5:$A$200,$A8,'3. Atvaļinājumu žurnāls'!$F$5:$F$200,"Apstiprināts",'3. Atvaļinājumu žurnāls'!$C$5:$C$200,"&lt;="&amp;('1. Iestatījumi'!$C$9+(40-1)*7+6),'3. Atvaļinājumu žurnāls'!$D$5:$D$200,"&gt;="&amp;('1. Iestatījumi'!$C$9+(40-1)*7)))</f>
        <v/>
      </c>
      <c r="AP8" s="106">
        <f>IF($A8="","",COUNTIFS('3. Atvaļinājumu žurnāls'!$A$5:$A$200,$A8,'3. Atvaļinājumu žurnāls'!$F$5:$F$200,"Apstiprināts",'3. Atvaļinājumu žurnāls'!$C$5:$C$200,"&lt;="&amp;('1. Iestatījumi'!$C$9+(41-1)*7+6),'3. Atvaļinājumu žurnāls'!$D$5:$D$200,"&gt;="&amp;('1. Iestatījumi'!$C$9+(41-1)*7)))</f>
        <v/>
      </c>
      <c r="AQ8" s="106">
        <f>IF($A8="","",COUNTIFS('3. Atvaļinājumu žurnāls'!$A$5:$A$200,$A8,'3. Atvaļinājumu žurnāls'!$F$5:$F$200,"Apstiprināts",'3. Atvaļinājumu žurnāls'!$C$5:$C$200,"&lt;="&amp;('1. Iestatījumi'!$C$9+(42-1)*7+6),'3. Atvaļinājumu žurnāls'!$D$5:$D$200,"&gt;="&amp;('1. Iestatījumi'!$C$9+(42-1)*7)))</f>
        <v/>
      </c>
      <c r="AR8" s="106">
        <f>IF($A8="","",COUNTIFS('3. Atvaļinājumu žurnāls'!$A$5:$A$200,$A8,'3. Atvaļinājumu žurnāls'!$F$5:$F$200,"Apstiprināts",'3. Atvaļinājumu žurnāls'!$C$5:$C$200,"&lt;="&amp;('1. Iestatījumi'!$C$9+(43-1)*7+6),'3. Atvaļinājumu žurnāls'!$D$5:$D$200,"&gt;="&amp;('1. Iestatījumi'!$C$9+(43-1)*7)))</f>
        <v/>
      </c>
      <c r="AS8" s="106">
        <f>IF($A8="","",COUNTIFS('3. Atvaļinājumu žurnāls'!$A$5:$A$200,$A8,'3. Atvaļinājumu žurnāls'!$F$5:$F$200,"Apstiprināts",'3. Atvaļinājumu žurnāls'!$C$5:$C$200,"&lt;="&amp;('1. Iestatījumi'!$C$9+(44-1)*7+6),'3. Atvaļinājumu žurnāls'!$D$5:$D$200,"&gt;="&amp;('1. Iestatījumi'!$C$9+(44-1)*7)))</f>
        <v/>
      </c>
      <c r="AT8" s="106">
        <f>IF($A8="","",COUNTIFS('3. Atvaļinājumu žurnāls'!$A$5:$A$200,$A8,'3. Atvaļinājumu žurnāls'!$F$5:$F$200,"Apstiprināts",'3. Atvaļinājumu žurnāls'!$C$5:$C$200,"&lt;="&amp;('1. Iestatījumi'!$C$9+(45-1)*7+6),'3. Atvaļinājumu žurnāls'!$D$5:$D$200,"&gt;="&amp;('1. Iestatījumi'!$C$9+(45-1)*7)))</f>
        <v/>
      </c>
      <c r="AU8" s="106">
        <f>IF($A8="","",COUNTIFS('3. Atvaļinājumu žurnāls'!$A$5:$A$200,$A8,'3. Atvaļinājumu žurnāls'!$F$5:$F$200,"Apstiprināts",'3. Atvaļinājumu žurnāls'!$C$5:$C$200,"&lt;="&amp;('1. Iestatījumi'!$C$9+(46-1)*7+6),'3. Atvaļinājumu žurnāls'!$D$5:$D$200,"&gt;="&amp;('1. Iestatījumi'!$C$9+(46-1)*7)))</f>
        <v/>
      </c>
      <c r="AV8" s="106">
        <f>IF($A8="","",COUNTIFS('3. Atvaļinājumu žurnāls'!$A$5:$A$200,$A8,'3. Atvaļinājumu žurnāls'!$F$5:$F$200,"Apstiprināts",'3. Atvaļinājumu žurnāls'!$C$5:$C$200,"&lt;="&amp;('1. Iestatījumi'!$C$9+(47-1)*7+6),'3. Atvaļinājumu žurnāls'!$D$5:$D$200,"&gt;="&amp;('1. Iestatījumi'!$C$9+(47-1)*7)))</f>
        <v/>
      </c>
      <c r="AW8" s="106">
        <f>IF($A8="","",COUNTIFS('3. Atvaļinājumu žurnāls'!$A$5:$A$200,$A8,'3. Atvaļinājumu žurnāls'!$F$5:$F$200,"Apstiprināts",'3. Atvaļinājumu žurnāls'!$C$5:$C$200,"&lt;="&amp;('1. Iestatījumi'!$C$9+(48-1)*7+6),'3. Atvaļinājumu žurnāls'!$D$5:$D$200,"&gt;="&amp;('1. Iestatījumi'!$C$9+(48-1)*7)))</f>
        <v/>
      </c>
      <c r="AX8" s="106">
        <f>IF($A8="","",COUNTIFS('3. Atvaļinājumu žurnāls'!$A$5:$A$200,$A8,'3. Atvaļinājumu žurnāls'!$F$5:$F$200,"Apstiprināts",'3. Atvaļinājumu žurnāls'!$C$5:$C$200,"&lt;="&amp;('1. Iestatījumi'!$C$9+(49-1)*7+6),'3. Atvaļinājumu žurnāls'!$D$5:$D$200,"&gt;="&amp;('1. Iestatījumi'!$C$9+(49-1)*7)))</f>
        <v/>
      </c>
      <c r="AY8" s="106">
        <f>IF($A8="","",COUNTIFS('3. Atvaļinājumu žurnāls'!$A$5:$A$200,$A8,'3. Atvaļinājumu žurnāls'!$F$5:$F$200,"Apstiprināts",'3. Atvaļinājumu žurnāls'!$C$5:$C$200,"&lt;="&amp;('1. Iestatījumi'!$C$9+(50-1)*7+6),'3. Atvaļinājumu žurnāls'!$D$5:$D$200,"&gt;="&amp;('1. Iestatījumi'!$C$9+(50-1)*7)))</f>
        <v/>
      </c>
      <c r="AZ8" s="106">
        <f>IF($A8="","",COUNTIFS('3. Atvaļinājumu žurnāls'!$A$5:$A$200,$A8,'3. Atvaļinājumu žurnāls'!$F$5:$F$200,"Apstiprināts",'3. Atvaļinājumu žurnāls'!$C$5:$C$200,"&lt;="&amp;('1. Iestatījumi'!$C$9+(51-1)*7+6),'3. Atvaļinājumu žurnāls'!$D$5:$D$200,"&gt;="&amp;('1. Iestatījumi'!$C$9+(51-1)*7)))</f>
        <v/>
      </c>
      <c r="BA8" s="106">
        <f>IF($A8="","",COUNTIFS('3. Atvaļinājumu žurnāls'!$A$5:$A$200,$A8,'3. Atvaļinājumu žurnāls'!$F$5:$F$200,"Apstiprināts",'3. Atvaļinājumu žurnāls'!$C$5:$C$200,"&lt;="&amp;('1. Iestatījumi'!$C$9+(52-1)*7+6),'3. Atvaļinājumu žurnāls'!$D$5:$D$200,"&gt;="&amp;('1. Iestatījumi'!$C$9+(52-1)*7)))</f>
        <v/>
      </c>
    </row>
    <row r="9" ht="18" customHeight="1" s="55">
      <c r="A9" s="105">
        <f>IF('2. Darbinieki'!A9="","",'2. Darbinieki'!A9)</f>
        <v/>
      </c>
      <c r="B9" s="106">
        <f>IF($A9="","",COUNTIFS('3. Atvaļinājumu žurnāls'!$A$5:$A$200,$A9,'3. Atvaļinājumu žurnāls'!$F$5:$F$200,"Apstiprināts",'3. Atvaļinājumu žurnāls'!$C$5:$C$200,"&lt;="&amp;('1. Iestatījumi'!$C$9+(1-1)*7+6),'3. Atvaļinājumu žurnāls'!$D$5:$D$200,"&gt;="&amp;('1. Iestatījumi'!$C$9+(1-1)*7)))</f>
        <v/>
      </c>
      <c r="C9" s="106">
        <f>IF($A9="","",COUNTIFS('3. Atvaļinājumu žurnāls'!$A$5:$A$200,$A9,'3. Atvaļinājumu žurnāls'!$F$5:$F$200,"Apstiprināts",'3. Atvaļinājumu žurnāls'!$C$5:$C$200,"&lt;="&amp;('1. Iestatījumi'!$C$9+(2-1)*7+6),'3. Atvaļinājumu žurnāls'!$D$5:$D$200,"&gt;="&amp;('1. Iestatījumi'!$C$9+(2-1)*7)))</f>
        <v/>
      </c>
      <c r="D9" s="106">
        <f>IF($A9="","",COUNTIFS('3. Atvaļinājumu žurnāls'!$A$5:$A$200,$A9,'3. Atvaļinājumu žurnāls'!$F$5:$F$200,"Apstiprināts",'3. Atvaļinājumu žurnāls'!$C$5:$C$200,"&lt;="&amp;('1. Iestatījumi'!$C$9+(3-1)*7+6),'3. Atvaļinājumu žurnāls'!$D$5:$D$200,"&gt;="&amp;('1. Iestatījumi'!$C$9+(3-1)*7)))</f>
        <v/>
      </c>
      <c r="E9" s="106">
        <f>IF($A9="","",COUNTIFS('3. Atvaļinājumu žurnāls'!$A$5:$A$200,$A9,'3. Atvaļinājumu žurnāls'!$F$5:$F$200,"Apstiprināts",'3. Atvaļinājumu žurnāls'!$C$5:$C$200,"&lt;="&amp;('1. Iestatījumi'!$C$9+(4-1)*7+6),'3. Atvaļinājumu žurnāls'!$D$5:$D$200,"&gt;="&amp;('1. Iestatījumi'!$C$9+(4-1)*7)))</f>
        <v/>
      </c>
      <c r="F9" s="106">
        <f>IF($A9="","",COUNTIFS('3. Atvaļinājumu žurnāls'!$A$5:$A$200,$A9,'3. Atvaļinājumu žurnāls'!$F$5:$F$200,"Apstiprināts",'3. Atvaļinājumu žurnāls'!$C$5:$C$200,"&lt;="&amp;('1. Iestatījumi'!$C$9+(5-1)*7+6),'3. Atvaļinājumu žurnāls'!$D$5:$D$200,"&gt;="&amp;('1. Iestatījumi'!$C$9+(5-1)*7)))</f>
        <v/>
      </c>
      <c r="G9" s="106">
        <f>IF($A9="","",COUNTIFS('3. Atvaļinājumu žurnāls'!$A$5:$A$200,$A9,'3. Atvaļinājumu žurnāls'!$F$5:$F$200,"Apstiprināts",'3. Atvaļinājumu žurnāls'!$C$5:$C$200,"&lt;="&amp;('1. Iestatījumi'!$C$9+(6-1)*7+6),'3. Atvaļinājumu žurnāls'!$D$5:$D$200,"&gt;="&amp;('1. Iestatījumi'!$C$9+(6-1)*7)))</f>
        <v/>
      </c>
      <c r="H9" s="106">
        <f>IF($A9="","",COUNTIFS('3. Atvaļinājumu žurnāls'!$A$5:$A$200,$A9,'3. Atvaļinājumu žurnāls'!$F$5:$F$200,"Apstiprināts",'3. Atvaļinājumu žurnāls'!$C$5:$C$200,"&lt;="&amp;('1. Iestatījumi'!$C$9+(7-1)*7+6),'3. Atvaļinājumu žurnāls'!$D$5:$D$200,"&gt;="&amp;('1. Iestatījumi'!$C$9+(7-1)*7)))</f>
        <v/>
      </c>
      <c r="I9" s="106">
        <f>IF($A9="","",COUNTIFS('3. Atvaļinājumu žurnāls'!$A$5:$A$200,$A9,'3. Atvaļinājumu žurnāls'!$F$5:$F$200,"Apstiprināts",'3. Atvaļinājumu žurnāls'!$C$5:$C$200,"&lt;="&amp;('1. Iestatījumi'!$C$9+(8-1)*7+6),'3. Atvaļinājumu žurnāls'!$D$5:$D$200,"&gt;="&amp;('1. Iestatījumi'!$C$9+(8-1)*7)))</f>
        <v/>
      </c>
      <c r="J9" s="106">
        <f>IF($A9="","",COUNTIFS('3. Atvaļinājumu žurnāls'!$A$5:$A$200,$A9,'3. Atvaļinājumu žurnāls'!$F$5:$F$200,"Apstiprināts",'3. Atvaļinājumu žurnāls'!$C$5:$C$200,"&lt;="&amp;('1. Iestatījumi'!$C$9+(9-1)*7+6),'3. Atvaļinājumu žurnāls'!$D$5:$D$200,"&gt;="&amp;('1. Iestatījumi'!$C$9+(9-1)*7)))</f>
        <v/>
      </c>
      <c r="K9" s="106">
        <f>IF($A9="","",COUNTIFS('3. Atvaļinājumu žurnāls'!$A$5:$A$200,$A9,'3. Atvaļinājumu žurnāls'!$F$5:$F$200,"Apstiprināts",'3. Atvaļinājumu žurnāls'!$C$5:$C$200,"&lt;="&amp;('1. Iestatījumi'!$C$9+(10-1)*7+6),'3. Atvaļinājumu žurnāls'!$D$5:$D$200,"&gt;="&amp;('1. Iestatījumi'!$C$9+(10-1)*7)))</f>
        <v/>
      </c>
      <c r="L9" s="106">
        <f>IF($A9="","",COUNTIFS('3. Atvaļinājumu žurnāls'!$A$5:$A$200,$A9,'3. Atvaļinājumu žurnāls'!$F$5:$F$200,"Apstiprināts",'3. Atvaļinājumu žurnāls'!$C$5:$C$200,"&lt;="&amp;('1. Iestatījumi'!$C$9+(11-1)*7+6),'3. Atvaļinājumu žurnāls'!$D$5:$D$200,"&gt;="&amp;('1. Iestatījumi'!$C$9+(11-1)*7)))</f>
        <v/>
      </c>
      <c r="M9" s="106">
        <f>IF($A9="","",COUNTIFS('3. Atvaļinājumu žurnāls'!$A$5:$A$200,$A9,'3. Atvaļinājumu žurnāls'!$F$5:$F$200,"Apstiprināts",'3. Atvaļinājumu žurnāls'!$C$5:$C$200,"&lt;="&amp;('1. Iestatījumi'!$C$9+(12-1)*7+6),'3. Atvaļinājumu žurnāls'!$D$5:$D$200,"&gt;="&amp;('1. Iestatījumi'!$C$9+(12-1)*7)))</f>
        <v/>
      </c>
      <c r="N9" s="106">
        <f>IF($A9="","",COUNTIFS('3. Atvaļinājumu žurnāls'!$A$5:$A$200,$A9,'3. Atvaļinājumu žurnāls'!$F$5:$F$200,"Apstiprināts",'3. Atvaļinājumu žurnāls'!$C$5:$C$200,"&lt;="&amp;('1. Iestatījumi'!$C$9+(13-1)*7+6),'3. Atvaļinājumu žurnāls'!$D$5:$D$200,"&gt;="&amp;('1. Iestatījumi'!$C$9+(13-1)*7)))</f>
        <v/>
      </c>
      <c r="O9" s="106">
        <f>IF($A9="","",COUNTIFS('3. Atvaļinājumu žurnāls'!$A$5:$A$200,$A9,'3. Atvaļinājumu žurnāls'!$F$5:$F$200,"Apstiprināts",'3. Atvaļinājumu žurnāls'!$C$5:$C$200,"&lt;="&amp;('1. Iestatījumi'!$C$9+(14-1)*7+6),'3. Atvaļinājumu žurnāls'!$D$5:$D$200,"&gt;="&amp;('1. Iestatījumi'!$C$9+(14-1)*7)))</f>
        <v/>
      </c>
      <c r="P9" s="106">
        <f>IF($A9="","",COUNTIFS('3. Atvaļinājumu žurnāls'!$A$5:$A$200,$A9,'3. Atvaļinājumu žurnāls'!$F$5:$F$200,"Apstiprināts",'3. Atvaļinājumu žurnāls'!$C$5:$C$200,"&lt;="&amp;('1. Iestatījumi'!$C$9+(15-1)*7+6),'3. Atvaļinājumu žurnāls'!$D$5:$D$200,"&gt;="&amp;('1. Iestatījumi'!$C$9+(15-1)*7)))</f>
        <v/>
      </c>
      <c r="Q9" s="106">
        <f>IF($A9="","",COUNTIFS('3. Atvaļinājumu žurnāls'!$A$5:$A$200,$A9,'3. Atvaļinājumu žurnāls'!$F$5:$F$200,"Apstiprināts",'3. Atvaļinājumu žurnāls'!$C$5:$C$200,"&lt;="&amp;('1. Iestatījumi'!$C$9+(16-1)*7+6),'3. Atvaļinājumu žurnāls'!$D$5:$D$200,"&gt;="&amp;('1. Iestatījumi'!$C$9+(16-1)*7)))</f>
        <v/>
      </c>
      <c r="R9" s="106">
        <f>IF($A9="","",COUNTIFS('3. Atvaļinājumu žurnāls'!$A$5:$A$200,$A9,'3. Atvaļinājumu žurnāls'!$F$5:$F$200,"Apstiprināts",'3. Atvaļinājumu žurnāls'!$C$5:$C$200,"&lt;="&amp;('1. Iestatījumi'!$C$9+(17-1)*7+6),'3. Atvaļinājumu žurnāls'!$D$5:$D$200,"&gt;="&amp;('1. Iestatījumi'!$C$9+(17-1)*7)))</f>
        <v/>
      </c>
      <c r="S9" s="106">
        <f>IF($A9="","",COUNTIFS('3. Atvaļinājumu žurnāls'!$A$5:$A$200,$A9,'3. Atvaļinājumu žurnāls'!$F$5:$F$200,"Apstiprināts",'3. Atvaļinājumu žurnāls'!$C$5:$C$200,"&lt;="&amp;('1. Iestatījumi'!$C$9+(18-1)*7+6),'3. Atvaļinājumu žurnāls'!$D$5:$D$200,"&gt;="&amp;('1. Iestatījumi'!$C$9+(18-1)*7)))</f>
        <v/>
      </c>
      <c r="T9" s="106">
        <f>IF($A9="","",COUNTIFS('3. Atvaļinājumu žurnāls'!$A$5:$A$200,$A9,'3. Atvaļinājumu žurnāls'!$F$5:$F$200,"Apstiprināts",'3. Atvaļinājumu žurnāls'!$C$5:$C$200,"&lt;="&amp;('1. Iestatījumi'!$C$9+(19-1)*7+6),'3. Atvaļinājumu žurnāls'!$D$5:$D$200,"&gt;="&amp;('1. Iestatījumi'!$C$9+(19-1)*7)))</f>
        <v/>
      </c>
      <c r="U9" s="106">
        <f>IF($A9="","",COUNTIFS('3. Atvaļinājumu žurnāls'!$A$5:$A$200,$A9,'3. Atvaļinājumu žurnāls'!$F$5:$F$200,"Apstiprināts",'3. Atvaļinājumu žurnāls'!$C$5:$C$200,"&lt;="&amp;('1. Iestatījumi'!$C$9+(20-1)*7+6),'3. Atvaļinājumu žurnāls'!$D$5:$D$200,"&gt;="&amp;('1. Iestatījumi'!$C$9+(20-1)*7)))</f>
        <v/>
      </c>
      <c r="V9" s="106">
        <f>IF($A9="","",COUNTIFS('3. Atvaļinājumu žurnāls'!$A$5:$A$200,$A9,'3. Atvaļinājumu žurnāls'!$F$5:$F$200,"Apstiprināts",'3. Atvaļinājumu žurnāls'!$C$5:$C$200,"&lt;="&amp;('1. Iestatījumi'!$C$9+(21-1)*7+6),'3. Atvaļinājumu žurnāls'!$D$5:$D$200,"&gt;="&amp;('1. Iestatījumi'!$C$9+(21-1)*7)))</f>
        <v/>
      </c>
      <c r="W9" s="106">
        <f>IF($A9="","",COUNTIFS('3. Atvaļinājumu žurnāls'!$A$5:$A$200,$A9,'3. Atvaļinājumu žurnāls'!$F$5:$F$200,"Apstiprināts",'3. Atvaļinājumu žurnāls'!$C$5:$C$200,"&lt;="&amp;('1. Iestatījumi'!$C$9+(22-1)*7+6),'3. Atvaļinājumu žurnāls'!$D$5:$D$200,"&gt;="&amp;('1. Iestatījumi'!$C$9+(22-1)*7)))</f>
        <v/>
      </c>
      <c r="X9" s="106">
        <f>IF($A9="","",COUNTIFS('3. Atvaļinājumu žurnāls'!$A$5:$A$200,$A9,'3. Atvaļinājumu žurnāls'!$F$5:$F$200,"Apstiprināts",'3. Atvaļinājumu žurnāls'!$C$5:$C$200,"&lt;="&amp;('1. Iestatījumi'!$C$9+(23-1)*7+6),'3. Atvaļinājumu žurnāls'!$D$5:$D$200,"&gt;="&amp;('1. Iestatījumi'!$C$9+(23-1)*7)))</f>
        <v/>
      </c>
      <c r="Y9" s="106">
        <f>IF($A9="","",COUNTIFS('3. Atvaļinājumu žurnāls'!$A$5:$A$200,$A9,'3. Atvaļinājumu žurnāls'!$F$5:$F$200,"Apstiprināts",'3. Atvaļinājumu žurnāls'!$C$5:$C$200,"&lt;="&amp;('1. Iestatījumi'!$C$9+(24-1)*7+6),'3. Atvaļinājumu žurnāls'!$D$5:$D$200,"&gt;="&amp;('1. Iestatījumi'!$C$9+(24-1)*7)))</f>
        <v/>
      </c>
      <c r="Z9" s="106">
        <f>IF($A9="","",COUNTIFS('3. Atvaļinājumu žurnāls'!$A$5:$A$200,$A9,'3. Atvaļinājumu žurnāls'!$F$5:$F$200,"Apstiprināts",'3. Atvaļinājumu žurnāls'!$C$5:$C$200,"&lt;="&amp;('1. Iestatījumi'!$C$9+(25-1)*7+6),'3. Atvaļinājumu žurnāls'!$D$5:$D$200,"&gt;="&amp;('1. Iestatījumi'!$C$9+(25-1)*7)))</f>
        <v/>
      </c>
      <c r="AA9" s="106">
        <f>IF($A9="","",COUNTIFS('3. Atvaļinājumu žurnāls'!$A$5:$A$200,$A9,'3. Atvaļinājumu žurnāls'!$F$5:$F$200,"Apstiprināts",'3. Atvaļinājumu žurnāls'!$C$5:$C$200,"&lt;="&amp;('1. Iestatījumi'!$C$9+(26-1)*7+6),'3. Atvaļinājumu žurnāls'!$D$5:$D$200,"&gt;="&amp;('1. Iestatījumi'!$C$9+(26-1)*7)))</f>
        <v/>
      </c>
      <c r="AB9" s="106">
        <f>IF($A9="","",COUNTIFS('3. Atvaļinājumu žurnāls'!$A$5:$A$200,$A9,'3. Atvaļinājumu žurnāls'!$F$5:$F$200,"Apstiprināts",'3. Atvaļinājumu žurnāls'!$C$5:$C$200,"&lt;="&amp;('1. Iestatījumi'!$C$9+(27-1)*7+6),'3. Atvaļinājumu žurnāls'!$D$5:$D$200,"&gt;="&amp;('1. Iestatījumi'!$C$9+(27-1)*7)))</f>
        <v/>
      </c>
      <c r="AC9" s="106">
        <f>IF($A9="","",COUNTIFS('3. Atvaļinājumu žurnāls'!$A$5:$A$200,$A9,'3. Atvaļinājumu žurnāls'!$F$5:$F$200,"Apstiprināts",'3. Atvaļinājumu žurnāls'!$C$5:$C$200,"&lt;="&amp;('1. Iestatījumi'!$C$9+(28-1)*7+6),'3. Atvaļinājumu žurnāls'!$D$5:$D$200,"&gt;="&amp;('1. Iestatījumi'!$C$9+(28-1)*7)))</f>
        <v/>
      </c>
      <c r="AD9" s="106">
        <f>IF($A9="","",COUNTIFS('3. Atvaļinājumu žurnāls'!$A$5:$A$200,$A9,'3. Atvaļinājumu žurnāls'!$F$5:$F$200,"Apstiprināts",'3. Atvaļinājumu žurnāls'!$C$5:$C$200,"&lt;="&amp;('1. Iestatījumi'!$C$9+(29-1)*7+6),'3. Atvaļinājumu žurnāls'!$D$5:$D$200,"&gt;="&amp;('1. Iestatījumi'!$C$9+(29-1)*7)))</f>
        <v/>
      </c>
      <c r="AE9" s="106">
        <f>IF($A9="","",COUNTIFS('3. Atvaļinājumu žurnāls'!$A$5:$A$200,$A9,'3. Atvaļinājumu žurnāls'!$F$5:$F$200,"Apstiprināts",'3. Atvaļinājumu žurnāls'!$C$5:$C$200,"&lt;="&amp;('1. Iestatījumi'!$C$9+(30-1)*7+6),'3. Atvaļinājumu žurnāls'!$D$5:$D$200,"&gt;="&amp;('1. Iestatījumi'!$C$9+(30-1)*7)))</f>
        <v/>
      </c>
      <c r="AF9" s="106">
        <f>IF($A9="","",COUNTIFS('3. Atvaļinājumu žurnāls'!$A$5:$A$200,$A9,'3. Atvaļinājumu žurnāls'!$F$5:$F$200,"Apstiprināts",'3. Atvaļinājumu žurnāls'!$C$5:$C$200,"&lt;="&amp;('1. Iestatījumi'!$C$9+(31-1)*7+6),'3. Atvaļinājumu žurnāls'!$D$5:$D$200,"&gt;="&amp;('1. Iestatījumi'!$C$9+(31-1)*7)))</f>
        <v/>
      </c>
      <c r="AG9" s="106">
        <f>IF($A9="","",COUNTIFS('3. Atvaļinājumu žurnāls'!$A$5:$A$200,$A9,'3. Atvaļinājumu žurnāls'!$F$5:$F$200,"Apstiprināts",'3. Atvaļinājumu žurnāls'!$C$5:$C$200,"&lt;="&amp;('1. Iestatījumi'!$C$9+(32-1)*7+6),'3. Atvaļinājumu žurnāls'!$D$5:$D$200,"&gt;="&amp;('1. Iestatījumi'!$C$9+(32-1)*7)))</f>
        <v/>
      </c>
      <c r="AH9" s="106">
        <f>IF($A9="","",COUNTIFS('3. Atvaļinājumu žurnāls'!$A$5:$A$200,$A9,'3. Atvaļinājumu žurnāls'!$F$5:$F$200,"Apstiprināts",'3. Atvaļinājumu žurnāls'!$C$5:$C$200,"&lt;="&amp;('1. Iestatījumi'!$C$9+(33-1)*7+6),'3. Atvaļinājumu žurnāls'!$D$5:$D$200,"&gt;="&amp;('1. Iestatījumi'!$C$9+(33-1)*7)))</f>
        <v/>
      </c>
      <c r="AI9" s="106">
        <f>IF($A9="","",COUNTIFS('3. Atvaļinājumu žurnāls'!$A$5:$A$200,$A9,'3. Atvaļinājumu žurnāls'!$F$5:$F$200,"Apstiprināts",'3. Atvaļinājumu žurnāls'!$C$5:$C$200,"&lt;="&amp;('1. Iestatījumi'!$C$9+(34-1)*7+6),'3. Atvaļinājumu žurnāls'!$D$5:$D$200,"&gt;="&amp;('1. Iestatījumi'!$C$9+(34-1)*7)))</f>
        <v/>
      </c>
      <c r="AJ9" s="106">
        <f>IF($A9="","",COUNTIFS('3. Atvaļinājumu žurnāls'!$A$5:$A$200,$A9,'3. Atvaļinājumu žurnāls'!$F$5:$F$200,"Apstiprināts",'3. Atvaļinājumu žurnāls'!$C$5:$C$200,"&lt;="&amp;('1. Iestatījumi'!$C$9+(35-1)*7+6),'3. Atvaļinājumu žurnāls'!$D$5:$D$200,"&gt;="&amp;('1. Iestatījumi'!$C$9+(35-1)*7)))</f>
        <v/>
      </c>
      <c r="AK9" s="106">
        <f>IF($A9="","",COUNTIFS('3. Atvaļinājumu žurnāls'!$A$5:$A$200,$A9,'3. Atvaļinājumu žurnāls'!$F$5:$F$200,"Apstiprināts",'3. Atvaļinājumu žurnāls'!$C$5:$C$200,"&lt;="&amp;('1. Iestatījumi'!$C$9+(36-1)*7+6),'3. Atvaļinājumu žurnāls'!$D$5:$D$200,"&gt;="&amp;('1. Iestatījumi'!$C$9+(36-1)*7)))</f>
        <v/>
      </c>
      <c r="AL9" s="106">
        <f>IF($A9="","",COUNTIFS('3. Atvaļinājumu žurnāls'!$A$5:$A$200,$A9,'3. Atvaļinājumu žurnāls'!$F$5:$F$200,"Apstiprināts",'3. Atvaļinājumu žurnāls'!$C$5:$C$200,"&lt;="&amp;('1. Iestatījumi'!$C$9+(37-1)*7+6),'3. Atvaļinājumu žurnāls'!$D$5:$D$200,"&gt;="&amp;('1. Iestatījumi'!$C$9+(37-1)*7)))</f>
        <v/>
      </c>
      <c r="AM9" s="106">
        <f>IF($A9="","",COUNTIFS('3. Atvaļinājumu žurnāls'!$A$5:$A$200,$A9,'3. Atvaļinājumu žurnāls'!$F$5:$F$200,"Apstiprināts",'3. Atvaļinājumu žurnāls'!$C$5:$C$200,"&lt;="&amp;('1. Iestatījumi'!$C$9+(38-1)*7+6),'3. Atvaļinājumu žurnāls'!$D$5:$D$200,"&gt;="&amp;('1. Iestatījumi'!$C$9+(38-1)*7)))</f>
        <v/>
      </c>
      <c r="AN9" s="106">
        <f>IF($A9="","",COUNTIFS('3. Atvaļinājumu žurnāls'!$A$5:$A$200,$A9,'3. Atvaļinājumu žurnāls'!$F$5:$F$200,"Apstiprināts",'3. Atvaļinājumu žurnāls'!$C$5:$C$200,"&lt;="&amp;('1. Iestatījumi'!$C$9+(39-1)*7+6),'3. Atvaļinājumu žurnāls'!$D$5:$D$200,"&gt;="&amp;('1. Iestatījumi'!$C$9+(39-1)*7)))</f>
        <v/>
      </c>
      <c r="AO9" s="106">
        <f>IF($A9="","",COUNTIFS('3. Atvaļinājumu žurnāls'!$A$5:$A$200,$A9,'3. Atvaļinājumu žurnāls'!$F$5:$F$200,"Apstiprināts",'3. Atvaļinājumu žurnāls'!$C$5:$C$200,"&lt;="&amp;('1. Iestatījumi'!$C$9+(40-1)*7+6),'3. Atvaļinājumu žurnāls'!$D$5:$D$200,"&gt;="&amp;('1. Iestatījumi'!$C$9+(40-1)*7)))</f>
        <v/>
      </c>
      <c r="AP9" s="106">
        <f>IF($A9="","",COUNTIFS('3. Atvaļinājumu žurnāls'!$A$5:$A$200,$A9,'3. Atvaļinājumu žurnāls'!$F$5:$F$200,"Apstiprināts",'3. Atvaļinājumu žurnāls'!$C$5:$C$200,"&lt;="&amp;('1. Iestatījumi'!$C$9+(41-1)*7+6),'3. Atvaļinājumu žurnāls'!$D$5:$D$200,"&gt;="&amp;('1. Iestatījumi'!$C$9+(41-1)*7)))</f>
        <v/>
      </c>
      <c r="AQ9" s="106">
        <f>IF($A9="","",COUNTIFS('3. Atvaļinājumu žurnāls'!$A$5:$A$200,$A9,'3. Atvaļinājumu žurnāls'!$F$5:$F$200,"Apstiprināts",'3. Atvaļinājumu žurnāls'!$C$5:$C$200,"&lt;="&amp;('1. Iestatījumi'!$C$9+(42-1)*7+6),'3. Atvaļinājumu žurnāls'!$D$5:$D$200,"&gt;="&amp;('1. Iestatījumi'!$C$9+(42-1)*7)))</f>
        <v/>
      </c>
      <c r="AR9" s="106">
        <f>IF($A9="","",COUNTIFS('3. Atvaļinājumu žurnāls'!$A$5:$A$200,$A9,'3. Atvaļinājumu žurnāls'!$F$5:$F$200,"Apstiprināts",'3. Atvaļinājumu žurnāls'!$C$5:$C$200,"&lt;="&amp;('1. Iestatījumi'!$C$9+(43-1)*7+6),'3. Atvaļinājumu žurnāls'!$D$5:$D$200,"&gt;="&amp;('1. Iestatījumi'!$C$9+(43-1)*7)))</f>
        <v/>
      </c>
      <c r="AS9" s="106">
        <f>IF($A9="","",COUNTIFS('3. Atvaļinājumu žurnāls'!$A$5:$A$200,$A9,'3. Atvaļinājumu žurnāls'!$F$5:$F$200,"Apstiprināts",'3. Atvaļinājumu žurnāls'!$C$5:$C$200,"&lt;="&amp;('1. Iestatījumi'!$C$9+(44-1)*7+6),'3. Atvaļinājumu žurnāls'!$D$5:$D$200,"&gt;="&amp;('1. Iestatījumi'!$C$9+(44-1)*7)))</f>
        <v/>
      </c>
      <c r="AT9" s="106">
        <f>IF($A9="","",COUNTIFS('3. Atvaļinājumu žurnāls'!$A$5:$A$200,$A9,'3. Atvaļinājumu žurnāls'!$F$5:$F$200,"Apstiprināts",'3. Atvaļinājumu žurnāls'!$C$5:$C$200,"&lt;="&amp;('1. Iestatījumi'!$C$9+(45-1)*7+6),'3. Atvaļinājumu žurnāls'!$D$5:$D$200,"&gt;="&amp;('1. Iestatījumi'!$C$9+(45-1)*7)))</f>
        <v/>
      </c>
      <c r="AU9" s="106">
        <f>IF($A9="","",COUNTIFS('3. Atvaļinājumu žurnāls'!$A$5:$A$200,$A9,'3. Atvaļinājumu žurnāls'!$F$5:$F$200,"Apstiprināts",'3. Atvaļinājumu žurnāls'!$C$5:$C$200,"&lt;="&amp;('1. Iestatījumi'!$C$9+(46-1)*7+6),'3. Atvaļinājumu žurnāls'!$D$5:$D$200,"&gt;="&amp;('1. Iestatījumi'!$C$9+(46-1)*7)))</f>
        <v/>
      </c>
      <c r="AV9" s="106">
        <f>IF($A9="","",COUNTIFS('3. Atvaļinājumu žurnāls'!$A$5:$A$200,$A9,'3. Atvaļinājumu žurnāls'!$F$5:$F$200,"Apstiprināts",'3. Atvaļinājumu žurnāls'!$C$5:$C$200,"&lt;="&amp;('1. Iestatījumi'!$C$9+(47-1)*7+6),'3. Atvaļinājumu žurnāls'!$D$5:$D$200,"&gt;="&amp;('1. Iestatījumi'!$C$9+(47-1)*7)))</f>
        <v/>
      </c>
      <c r="AW9" s="106">
        <f>IF($A9="","",COUNTIFS('3. Atvaļinājumu žurnāls'!$A$5:$A$200,$A9,'3. Atvaļinājumu žurnāls'!$F$5:$F$200,"Apstiprināts",'3. Atvaļinājumu žurnāls'!$C$5:$C$200,"&lt;="&amp;('1. Iestatījumi'!$C$9+(48-1)*7+6),'3. Atvaļinājumu žurnāls'!$D$5:$D$200,"&gt;="&amp;('1. Iestatījumi'!$C$9+(48-1)*7)))</f>
        <v/>
      </c>
      <c r="AX9" s="106">
        <f>IF($A9="","",COUNTIFS('3. Atvaļinājumu žurnāls'!$A$5:$A$200,$A9,'3. Atvaļinājumu žurnāls'!$F$5:$F$200,"Apstiprināts",'3. Atvaļinājumu žurnāls'!$C$5:$C$200,"&lt;="&amp;('1. Iestatījumi'!$C$9+(49-1)*7+6),'3. Atvaļinājumu žurnāls'!$D$5:$D$200,"&gt;="&amp;('1. Iestatījumi'!$C$9+(49-1)*7)))</f>
        <v/>
      </c>
      <c r="AY9" s="106">
        <f>IF($A9="","",COUNTIFS('3. Atvaļinājumu žurnāls'!$A$5:$A$200,$A9,'3. Atvaļinājumu žurnāls'!$F$5:$F$200,"Apstiprināts",'3. Atvaļinājumu žurnāls'!$C$5:$C$200,"&lt;="&amp;('1. Iestatījumi'!$C$9+(50-1)*7+6),'3. Atvaļinājumu žurnāls'!$D$5:$D$200,"&gt;="&amp;('1. Iestatījumi'!$C$9+(50-1)*7)))</f>
        <v/>
      </c>
      <c r="AZ9" s="106">
        <f>IF($A9="","",COUNTIFS('3. Atvaļinājumu žurnāls'!$A$5:$A$200,$A9,'3. Atvaļinājumu žurnāls'!$F$5:$F$200,"Apstiprināts",'3. Atvaļinājumu žurnāls'!$C$5:$C$200,"&lt;="&amp;('1. Iestatījumi'!$C$9+(51-1)*7+6),'3. Atvaļinājumu žurnāls'!$D$5:$D$200,"&gt;="&amp;('1. Iestatījumi'!$C$9+(51-1)*7)))</f>
        <v/>
      </c>
      <c r="BA9" s="106">
        <f>IF($A9="","",COUNTIFS('3. Atvaļinājumu žurnāls'!$A$5:$A$200,$A9,'3. Atvaļinājumu žurnāls'!$F$5:$F$200,"Apstiprināts",'3. Atvaļinājumu žurnāls'!$C$5:$C$200,"&lt;="&amp;('1. Iestatījumi'!$C$9+(52-1)*7+6),'3. Atvaļinājumu žurnāls'!$D$5:$D$200,"&gt;="&amp;('1. Iestatījumi'!$C$9+(52-1)*7)))</f>
        <v/>
      </c>
    </row>
    <row r="10" ht="18" customHeight="1" s="55">
      <c r="A10" s="105">
        <f>IF('2. Darbinieki'!A10="","",'2. Darbinieki'!A10)</f>
        <v/>
      </c>
      <c r="B10" s="106">
        <f>IF($A10="","",COUNTIFS('3. Atvaļinājumu žurnāls'!$A$5:$A$200,$A10,'3. Atvaļinājumu žurnāls'!$F$5:$F$200,"Apstiprināts",'3. Atvaļinājumu žurnāls'!$C$5:$C$200,"&lt;="&amp;('1. Iestatījumi'!$C$9+(1-1)*7+6),'3. Atvaļinājumu žurnāls'!$D$5:$D$200,"&gt;="&amp;('1. Iestatījumi'!$C$9+(1-1)*7)))</f>
        <v/>
      </c>
      <c r="C10" s="106">
        <f>IF($A10="","",COUNTIFS('3. Atvaļinājumu žurnāls'!$A$5:$A$200,$A10,'3. Atvaļinājumu žurnāls'!$F$5:$F$200,"Apstiprināts",'3. Atvaļinājumu žurnāls'!$C$5:$C$200,"&lt;="&amp;('1. Iestatījumi'!$C$9+(2-1)*7+6),'3. Atvaļinājumu žurnāls'!$D$5:$D$200,"&gt;="&amp;('1. Iestatījumi'!$C$9+(2-1)*7)))</f>
        <v/>
      </c>
      <c r="D10" s="106">
        <f>IF($A10="","",COUNTIFS('3. Atvaļinājumu žurnāls'!$A$5:$A$200,$A10,'3. Atvaļinājumu žurnāls'!$F$5:$F$200,"Apstiprināts",'3. Atvaļinājumu žurnāls'!$C$5:$C$200,"&lt;="&amp;('1. Iestatījumi'!$C$9+(3-1)*7+6),'3. Atvaļinājumu žurnāls'!$D$5:$D$200,"&gt;="&amp;('1. Iestatījumi'!$C$9+(3-1)*7)))</f>
        <v/>
      </c>
      <c r="E10" s="106">
        <f>IF($A10="","",COUNTIFS('3. Atvaļinājumu žurnāls'!$A$5:$A$200,$A10,'3. Atvaļinājumu žurnāls'!$F$5:$F$200,"Apstiprināts",'3. Atvaļinājumu žurnāls'!$C$5:$C$200,"&lt;="&amp;('1. Iestatījumi'!$C$9+(4-1)*7+6),'3. Atvaļinājumu žurnāls'!$D$5:$D$200,"&gt;="&amp;('1. Iestatījumi'!$C$9+(4-1)*7)))</f>
        <v/>
      </c>
      <c r="F10" s="106">
        <f>IF($A10="","",COUNTIFS('3. Atvaļinājumu žurnāls'!$A$5:$A$200,$A10,'3. Atvaļinājumu žurnāls'!$F$5:$F$200,"Apstiprināts",'3. Atvaļinājumu žurnāls'!$C$5:$C$200,"&lt;="&amp;('1. Iestatījumi'!$C$9+(5-1)*7+6),'3. Atvaļinājumu žurnāls'!$D$5:$D$200,"&gt;="&amp;('1. Iestatījumi'!$C$9+(5-1)*7)))</f>
        <v/>
      </c>
      <c r="G10" s="106">
        <f>IF($A10="","",COUNTIFS('3. Atvaļinājumu žurnāls'!$A$5:$A$200,$A10,'3. Atvaļinājumu žurnāls'!$F$5:$F$200,"Apstiprināts",'3. Atvaļinājumu žurnāls'!$C$5:$C$200,"&lt;="&amp;('1. Iestatījumi'!$C$9+(6-1)*7+6),'3. Atvaļinājumu žurnāls'!$D$5:$D$200,"&gt;="&amp;('1. Iestatījumi'!$C$9+(6-1)*7)))</f>
        <v/>
      </c>
      <c r="H10" s="106">
        <f>IF($A10="","",COUNTIFS('3. Atvaļinājumu žurnāls'!$A$5:$A$200,$A10,'3. Atvaļinājumu žurnāls'!$F$5:$F$200,"Apstiprināts",'3. Atvaļinājumu žurnāls'!$C$5:$C$200,"&lt;="&amp;('1. Iestatījumi'!$C$9+(7-1)*7+6),'3. Atvaļinājumu žurnāls'!$D$5:$D$200,"&gt;="&amp;('1. Iestatījumi'!$C$9+(7-1)*7)))</f>
        <v/>
      </c>
      <c r="I10" s="106">
        <f>IF($A10="","",COUNTIFS('3. Atvaļinājumu žurnāls'!$A$5:$A$200,$A10,'3. Atvaļinājumu žurnāls'!$F$5:$F$200,"Apstiprināts",'3. Atvaļinājumu žurnāls'!$C$5:$C$200,"&lt;="&amp;('1. Iestatījumi'!$C$9+(8-1)*7+6),'3. Atvaļinājumu žurnāls'!$D$5:$D$200,"&gt;="&amp;('1. Iestatījumi'!$C$9+(8-1)*7)))</f>
        <v/>
      </c>
      <c r="J10" s="106">
        <f>IF($A10="","",COUNTIFS('3. Atvaļinājumu žurnāls'!$A$5:$A$200,$A10,'3. Atvaļinājumu žurnāls'!$F$5:$F$200,"Apstiprināts",'3. Atvaļinājumu žurnāls'!$C$5:$C$200,"&lt;="&amp;('1. Iestatījumi'!$C$9+(9-1)*7+6),'3. Atvaļinājumu žurnāls'!$D$5:$D$200,"&gt;="&amp;('1. Iestatījumi'!$C$9+(9-1)*7)))</f>
        <v/>
      </c>
      <c r="K10" s="106">
        <f>IF($A10="","",COUNTIFS('3. Atvaļinājumu žurnāls'!$A$5:$A$200,$A10,'3. Atvaļinājumu žurnāls'!$F$5:$F$200,"Apstiprināts",'3. Atvaļinājumu žurnāls'!$C$5:$C$200,"&lt;="&amp;('1. Iestatījumi'!$C$9+(10-1)*7+6),'3. Atvaļinājumu žurnāls'!$D$5:$D$200,"&gt;="&amp;('1. Iestatījumi'!$C$9+(10-1)*7)))</f>
        <v/>
      </c>
      <c r="L10" s="106">
        <f>IF($A10="","",COUNTIFS('3. Atvaļinājumu žurnāls'!$A$5:$A$200,$A10,'3. Atvaļinājumu žurnāls'!$F$5:$F$200,"Apstiprināts",'3. Atvaļinājumu žurnāls'!$C$5:$C$200,"&lt;="&amp;('1. Iestatījumi'!$C$9+(11-1)*7+6),'3. Atvaļinājumu žurnāls'!$D$5:$D$200,"&gt;="&amp;('1. Iestatījumi'!$C$9+(11-1)*7)))</f>
        <v/>
      </c>
      <c r="M10" s="106">
        <f>IF($A10="","",COUNTIFS('3. Atvaļinājumu žurnāls'!$A$5:$A$200,$A10,'3. Atvaļinājumu žurnāls'!$F$5:$F$200,"Apstiprināts",'3. Atvaļinājumu žurnāls'!$C$5:$C$200,"&lt;="&amp;('1. Iestatījumi'!$C$9+(12-1)*7+6),'3. Atvaļinājumu žurnāls'!$D$5:$D$200,"&gt;="&amp;('1. Iestatījumi'!$C$9+(12-1)*7)))</f>
        <v/>
      </c>
      <c r="N10" s="106">
        <f>IF($A10="","",COUNTIFS('3. Atvaļinājumu žurnāls'!$A$5:$A$200,$A10,'3. Atvaļinājumu žurnāls'!$F$5:$F$200,"Apstiprināts",'3. Atvaļinājumu žurnāls'!$C$5:$C$200,"&lt;="&amp;('1. Iestatījumi'!$C$9+(13-1)*7+6),'3. Atvaļinājumu žurnāls'!$D$5:$D$200,"&gt;="&amp;('1. Iestatījumi'!$C$9+(13-1)*7)))</f>
        <v/>
      </c>
      <c r="O10" s="106">
        <f>IF($A10="","",COUNTIFS('3. Atvaļinājumu žurnāls'!$A$5:$A$200,$A10,'3. Atvaļinājumu žurnāls'!$F$5:$F$200,"Apstiprināts",'3. Atvaļinājumu žurnāls'!$C$5:$C$200,"&lt;="&amp;('1. Iestatījumi'!$C$9+(14-1)*7+6),'3. Atvaļinājumu žurnāls'!$D$5:$D$200,"&gt;="&amp;('1. Iestatījumi'!$C$9+(14-1)*7)))</f>
        <v/>
      </c>
      <c r="P10" s="106">
        <f>IF($A10="","",COUNTIFS('3. Atvaļinājumu žurnāls'!$A$5:$A$200,$A10,'3. Atvaļinājumu žurnāls'!$F$5:$F$200,"Apstiprināts",'3. Atvaļinājumu žurnāls'!$C$5:$C$200,"&lt;="&amp;('1. Iestatījumi'!$C$9+(15-1)*7+6),'3. Atvaļinājumu žurnāls'!$D$5:$D$200,"&gt;="&amp;('1. Iestatījumi'!$C$9+(15-1)*7)))</f>
        <v/>
      </c>
      <c r="Q10" s="106">
        <f>IF($A10="","",COUNTIFS('3. Atvaļinājumu žurnāls'!$A$5:$A$200,$A10,'3. Atvaļinājumu žurnāls'!$F$5:$F$200,"Apstiprināts",'3. Atvaļinājumu žurnāls'!$C$5:$C$200,"&lt;="&amp;('1. Iestatījumi'!$C$9+(16-1)*7+6),'3. Atvaļinājumu žurnāls'!$D$5:$D$200,"&gt;="&amp;('1. Iestatījumi'!$C$9+(16-1)*7)))</f>
        <v/>
      </c>
      <c r="R10" s="106">
        <f>IF($A10="","",COUNTIFS('3. Atvaļinājumu žurnāls'!$A$5:$A$200,$A10,'3. Atvaļinājumu žurnāls'!$F$5:$F$200,"Apstiprināts",'3. Atvaļinājumu žurnāls'!$C$5:$C$200,"&lt;="&amp;('1. Iestatījumi'!$C$9+(17-1)*7+6),'3. Atvaļinājumu žurnāls'!$D$5:$D$200,"&gt;="&amp;('1. Iestatījumi'!$C$9+(17-1)*7)))</f>
        <v/>
      </c>
      <c r="S10" s="106">
        <f>IF($A10="","",COUNTIFS('3. Atvaļinājumu žurnāls'!$A$5:$A$200,$A10,'3. Atvaļinājumu žurnāls'!$F$5:$F$200,"Apstiprināts",'3. Atvaļinājumu žurnāls'!$C$5:$C$200,"&lt;="&amp;('1. Iestatījumi'!$C$9+(18-1)*7+6),'3. Atvaļinājumu žurnāls'!$D$5:$D$200,"&gt;="&amp;('1. Iestatījumi'!$C$9+(18-1)*7)))</f>
        <v/>
      </c>
      <c r="T10" s="106">
        <f>IF($A10="","",COUNTIFS('3. Atvaļinājumu žurnāls'!$A$5:$A$200,$A10,'3. Atvaļinājumu žurnāls'!$F$5:$F$200,"Apstiprināts",'3. Atvaļinājumu žurnāls'!$C$5:$C$200,"&lt;="&amp;('1. Iestatījumi'!$C$9+(19-1)*7+6),'3. Atvaļinājumu žurnāls'!$D$5:$D$200,"&gt;="&amp;('1. Iestatījumi'!$C$9+(19-1)*7)))</f>
        <v/>
      </c>
      <c r="U10" s="106">
        <f>IF($A10="","",COUNTIFS('3. Atvaļinājumu žurnāls'!$A$5:$A$200,$A10,'3. Atvaļinājumu žurnāls'!$F$5:$F$200,"Apstiprināts",'3. Atvaļinājumu žurnāls'!$C$5:$C$200,"&lt;="&amp;('1. Iestatījumi'!$C$9+(20-1)*7+6),'3. Atvaļinājumu žurnāls'!$D$5:$D$200,"&gt;="&amp;('1. Iestatījumi'!$C$9+(20-1)*7)))</f>
        <v/>
      </c>
      <c r="V10" s="106">
        <f>IF($A10="","",COUNTIFS('3. Atvaļinājumu žurnāls'!$A$5:$A$200,$A10,'3. Atvaļinājumu žurnāls'!$F$5:$F$200,"Apstiprināts",'3. Atvaļinājumu žurnāls'!$C$5:$C$200,"&lt;="&amp;('1. Iestatījumi'!$C$9+(21-1)*7+6),'3. Atvaļinājumu žurnāls'!$D$5:$D$200,"&gt;="&amp;('1. Iestatījumi'!$C$9+(21-1)*7)))</f>
        <v/>
      </c>
      <c r="W10" s="106">
        <f>IF($A10="","",COUNTIFS('3. Atvaļinājumu žurnāls'!$A$5:$A$200,$A10,'3. Atvaļinājumu žurnāls'!$F$5:$F$200,"Apstiprināts",'3. Atvaļinājumu žurnāls'!$C$5:$C$200,"&lt;="&amp;('1. Iestatījumi'!$C$9+(22-1)*7+6),'3. Atvaļinājumu žurnāls'!$D$5:$D$200,"&gt;="&amp;('1. Iestatījumi'!$C$9+(22-1)*7)))</f>
        <v/>
      </c>
      <c r="X10" s="106">
        <f>IF($A10="","",COUNTIFS('3. Atvaļinājumu žurnāls'!$A$5:$A$200,$A10,'3. Atvaļinājumu žurnāls'!$F$5:$F$200,"Apstiprināts",'3. Atvaļinājumu žurnāls'!$C$5:$C$200,"&lt;="&amp;('1. Iestatījumi'!$C$9+(23-1)*7+6),'3. Atvaļinājumu žurnāls'!$D$5:$D$200,"&gt;="&amp;('1. Iestatījumi'!$C$9+(23-1)*7)))</f>
        <v/>
      </c>
      <c r="Y10" s="106">
        <f>IF($A10="","",COUNTIFS('3. Atvaļinājumu žurnāls'!$A$5:$A$200,$A10,'3. Atvaļinājumu žurnāls'!$F$5:$F$200,"Apstiprināts",'3. Atvaļinājumu žurnāls'!$C$5:$C$200,"&lt;="&amp;('1. Iestatījumi'!$C$9+(24-1)*7+6),'3. Atvaļinājumu žurnāls'!$D$5:$D$200,"&gt;="&amp;('1. Iestatījumi'!$C$9+(24-1)*7)))</f>
        <v/>
      </c>
      <c r="Z10" s="106">
        <f>IF($A10="","",COUNTIFS('3. Atvaļinājumu žurnāls'!$A$5:$A$200,$A10,'3. Atvaļinājumu žurnāls'!$F$5:$F$200,"Apstiprināts",'3. Atvaļinājumu žurnāls'!$C$5:$C$200,"&lt;="&amp;('1. Iestatījumi'!$C$9+(25-1)*7+6),'3. Atvaļinājumu žurnāls'!$D$5:$D$200,"&gt;="&amp;('1. Iestatījumi'!$C$9+(25-1)*7)))</f>
        <v/>
      </c>
      <c r="AA10" s="106">
        <f>IF($A10="","",COUNTIFS('3. Atvaļinājumu žurnāls'!$A$5:$A$200,$A10,'3. Atvaļinājumu žurnāls'!$F$5:$F$200,"Apstiprināts",'3. Atvaļinājumu žurnāls'!$C$5:$C$200,"&lt;="&amp;('1. Iestatījumi'!$C$9+(26-1)*7+6),'3. Atvaļinājumu žurnāls'!$D$5:$D$200,"&gt;="&amp;('1. Iestatījumi'!$C$9+(26-1)*7)))</f>
        <v/>
      </c>
      <c r="AB10" s="106">
        <f>IF($A10="","",COUNTIFS('3. Atvaļinājumu žurnāls'!$A$5:$A$200,$A10,'3. Atvaļinājumu žurnāls'!$F$5:$F$200,"Apstiprināts",'3. Atvaļinājumu žurnāls'!$C$5:$C$200,"&lt;="&amp;('1. Iestatījumi'!$C$9+(27-1)*7+6),'3. Atvaļinājumu žurnāls'!$D$5:$D$200,"&gt;="&amp;('1. Iestatījumi'!$C$9+(27-1)*7)))</f>
        <v/>
      </c>
      <c r="AC10" s="106">
        <f>IF($A10="","",COUNTIFS('3. Atvaļinājumu žurnāls'!$A$5:$A$200,$A10,'3. Atvaļinājumu žurnāls'!$F$5:$F$200,"Apstiprināts",'3. Atvaļinājumu žurnāls'!$C$5:$C$200,"&lt;="&amp;('1. Iestatījumi'!$C$9+(28-1)*7+6),'3. Atvaļinājumu žurnāls'!$D$5:$D$200,"&gt;="&amp;('1. Iestatījumi'!$C$9+(28-1)*7)))</f>
        <v/>
      </c>
      <c r="AD10" s="106">
        <f>IF($A10="","",COUNTIFS('3. Atvaļinājumu žurnāls'!$A$5:$A$200,$A10,'3. Atvaļinājumu žurnāls'!$F$5:$F$200,"Apstiprināts",'3. Atvaļinājumu žurnāls'!$C$5:$C$200,"&lt;="&amp;('1. Iestatījumi'!$C$9+(29-1)*7+6),'3. Atvaļinājumu žurnāls'!$D$5:$D$200,"&gt;="&amp;('1. Iestatījumi'!$C$9+(29-1)*7)))</f>
        <v/>
      </c>
      <c r="AE10" s="106">
        <f>IF($A10="","",COUNTIFS('3. Atvaļinājumu žurnāls'!$A$5:$A$200,$A10,'3. Atvaļinājumu žurnāls'!$F$5:$F$200,"Apstiprināts",'3. Atvaļinājumu žurnāls'!$C$5:$C$200,"&lt;="&amp;('1. Iestatījumi'!$C$9+(30-1)*7+6),'3. Atvaļinājumu žurnāls'!$D$5:$D$200,"&gt;="&amp;('1. Iestatījumi'!$C$9+(30-1)*7)))</f>
        <v/>
      </c>
      <c r="AF10" s="106">
        <f>IF($A10="","",COUNTIFS('3. Atvaļinājumu žurnāls'!$A$5:$A$200,$A10,'3. Atvaļinājumu žurnāls'!$F$5:$F$200,"Apstiprināts",'3. Atvaļinājumu žurnāls'!$C$5:$C$200,"&lt;="&amp;('1. Iestatījumi'!$C$9+(31-1)*7+6),'3. Atvaļinājumu žurnāls'!$D$5:$D$200,"&gt;="&amp;('1. Iestatījumi'!$C$9+(31-1)*7)))</f>
        <v/>
      </c>
      <c r="AG10" s="106">
        <f>IF($A10="","",COUNTIFS('3. Atvaļinājumu žurnāls'!$A$5:$A$200,$A10,'3. Atvaļinājumu žurnāls'!$F$5:$F$200,"Apstiprināts",'3. Atvaļinājumu žurnāls'!$C$5:$C$200,"&lt;="&amp;('1. Iestatījumi'!$C$9+(32-1)*7+6),'3. Atvaļinājumu žurnāls'!$D$5:$D$200,"&gt;="&amp;('1. Iestatījumi'!$C$9+(32-1)*7)))</f>
        <v/>
      </c>
      <c r="AH10" s="106">
        <f>IF($A10="","",COUNTIFS('3. Atvaļinājumu žurnāls'!$A$5:$A$200,$A10,'3. Atvaļinājumu žurnāls'!$F$5:$F$200,"Apstiprināts",'3. Atvaļinājumu žurnāls'!$C$5:$C$200,"&lt;="&amp;('1. Iestatījumi'!$C$9+(33-1)*7+6),'3. Atvaļinājumu žurnāls'!$D$5:$D$200,"&gt;="&amp;('1. Iestatījumi'!$C$9+(33-1)*7)))</f>
        <v/>
      </c>
      <c r="AI10" s="106">
        <f>IF($A10="","",COUNTIFS('3. Atvaļinājumu žurnāls'!$A$5:$A$200,$A10,'3. Atvaļinājumu žurnāls'!$F$5:$F$200,"Apstiprināts",'3. Atvaļinājumu žurnāls'!$C$5:$C$200,"&lt;="&amp;('1. Iestatījumi'!$C$9+(34-1)*7+6),'3. Atvaļinājumu žurnāls'!$D$5:$D$200,"&gt;="&amp;('1. Iestatījumi'!$C$9+(34-1)*7)))</f>
        <v/>
      </c>
      <c r="AJ10" s="106">
        <f>IF($A10="","",COUNTIFS('3. Atvaļinājumu žurnāls'!$A$5:$A$200,$A10,'3. Atvaļinājumu žurnāls'!$F$5:$F$200,"Apstiprināts",'3. Atvaļinājumu žurnāls'!$C$5:$C$200,"&lt;="&amp;('1. Iestatījumi'!$C$9+(35-1)*7+6),'3. Atvaļinājumu žurnāls'!$D$5:$D$200,"&gt;="&amp;('1. Iestatījumi'!$C$9+(35-1)*7)))</f>
        <v/>
      </c>
      <c r="AK10" s="106">
        <f>IF($A10="","",COUNTIFS('3. Atvaļinājumu žurnāls'!$A$5:$A$200,$A10,'3. Atvaļinājumu žurnāls'!$F$5:$F$200,"Apstiprināts",'3. Atvaļinājumu žurnāls'!$C$5:$C$200,"&lt;="&amp;('1. Iestatījumi'!$C$9+(36-1)*7+6),'3. Atvaļinājumu žurnāls'!$D$5:$D$200,"&gt;="&amp;('1. Iestatījumi'!$C$9+(36-1)*7)))</f>
        <v/>
      </c>
      <c r="AL10" s="106">
        <f>IF($A10="","",COUNTIFS('3. Atvaļinājumu žurnāls'!$A$5:$A$200,$A10,'3. Atvaļinājumu žurnāls'!$F$5:$F$200,"Apstiprināts",'3. Atvaļinājumu žurnāls'!$C$5:$C$200,"&lt;="&amp;('1. Iestatījumi'!$C$9+(37-1)*7+6),'3. Atvaļinājumu žurnāls'!$D$5:$D$200,"&gt;="&amp;('1. Iestatījumi'!$C$9+(37-1)*7)))</f>
        <v/>
      </c>
      <c r="AM10" s="106">
        <f>IF($A10="","",COUNTIFS('3. Atvaļinājumu žurnāls'!$A$5:$A$200,$A10,'3. Atvaļinājumu žurnāls'!$F$5:$F$200,"Apstiprināts",'3. Atvaļinājumu žurnāls'!$C$5:$C$200,"&lt;="&amp;('1. Iestatījumi'!$C$9+(38-1)*7+6),'3. Atvaļinājumu žurnāls'!$D$5:$D$200,"&gt;="&amp;('1. Iestatījumi'!$C$9+(38-1)*7)))</f>
        <v/>
      </c>
      <c r="AN10" s="106">
        <f>IF($A10="","",COUNTIFS('3. Atvaļinājumu žurnāls'!$A$5:$A$200,$A10,'3. Atvaļinājumu žurnāls'!$F$5:$F$200,"Apstiprināts",'3. Atvaļinājumu žurnāls'!$C$5:$C$200,"&lt;="&amp;('1. Iestatījumi'!$C$9+(39-1)*7+6),'3. Atvaļinājumu žurnāls'!$D$5:$D$200,"&gt;="&amp;('1. Iestatījumi'!$C$9+(39-1)*7)))</f>
        <v/>
      </c>
      <c r="AO10" s="106">
        <f>IF($A10="","",COUNTIFS('3. Atvaļinājumu žurnāls'!$A$5:$A$200,$A10,'3. Atvaļinājumu žurnāls'!$F$5:$F$200,"Apstiprināts",'3. Atvaļinājumu žurnāls'!$C$5:$C$200,"&lt;="&amp;('1. Iestatījumi'!$C$9+(40-1)*7+6),'3. Atvaļinājumu žurnāls'!$D$5:$D$200,"&gt;="&amp;('1. Iestatījumi'!$C$9+(40-1)*7)))</f>
        <v/>
      </c>
      <c r="AP10" s="106">
        <f>IF($A10="","",COUNTIFS('3. Atvaļinājumu žurnāls'!$A$5:$A$200,$A10,'3. Atvaļinājumu žurnāls'!$F$5:$F$200,"Apstiprināts",'3. Atvaļinājumu žurnāls'!$C$5:$C$200,"&lt;="&amp;('1. Iestatījumi'!$C$9+(41-1)*7+6),'3. Atvaļinājumu žurnāls'!$D$5:$D$200,"&gt;="&amp;('1. Iestatījumi'!$C$9+(41-1)*7)))</f>
        <v/>
      </c>
      <c r="AQ10" s="106">
        <f>IF($A10="","",COUNTIFS('3. Atvaļinājumu žurnāls'!$A$5:$A$200,$A10,'3. Atvaļinājumu žurnāls'!$F$5:$F$200,"Apstiprināts",'3. Atvaļinājumu žurnāls'!$C$5:$C$200,"&lt;="&amp;('1. Iestatījumi'!$C$9+(42-1)*7+6),'3. Atvaļinājumu žurnāls'!$D$5:$D$200,"&gt;="&amp;('1. Iestatījumi'!$C$9+(42-1)*7)))</f>
        <v/>
      </c>
      <c r="AR10" s="106">
        <f>IF($A10="","",COUNTIFS('3. Atvaļinājumu žurnāls'!$A$5:$A$200,$A10,'3. Atvaļinājumu žurnāls'!$F$5:$F$200,"Apstiprināts",'3. Atvaļinājumu žurnāls'!$C$5:$C$200,"&lt;="&amp;('1. Iestatījumi'!$C$9+(43-1)*7+6),'3. Atvaļinājumu žurnāls'!$D$5:$D$200,"&gt;="&amp;('1. Iestatījumi'!$C$9+(43-1)*7)))</f>
        <v/>
      </c>
      <c r="AS10" s="106">
        <f>IF($A10="","",COUNTIFS('3. Atvaļinājumu žurnāls'!$A$5:$A$200,$A10,'3. Atvaļinājumu žurnāls'!$F$5:$F$200,"Apstiprināts",'3. Atvaļinājumu žurnāls'!$C$5:$C$200,"&lt;="&amp;('1. Iestatījumi'!$C$9+(44-1)*7+6),'3. Atvaļinājumu žurnāls'!$D$5:$D$200,"&gt;="&amp;('1. Iestatījumi'!$C$9+(44-1)*7)))</f>
        <v/>
      </c>
      <c r="AT10" s="106">
        <f>IF($A10="","",COUNTIFS('3. Atvaļinājumu žurnāls'!$A$5:$A$200,$A10,'3. Atvaļinājumu žurnāls'!$F$5:$F$200,"Apstiprināts",'3. Atvaļinājumu žurnāls'!$C$5:$C$200,"&lt;="&amp;('1. Iestatījumi'!$C$9+(45-1)*7+6),'3. Atvaļinājumu žurnāls'!$D$5:$D$200,"&gt;="&amp;('1. Iestatījumi'!$C$9+(45-1)*7)))</f>
        <v/>
      </c>
      <c r="AU10" s="106">
        <f>IF($A10="","",COUNTIFS('3. Atvaļinājumu žurnāls'!$A$5:$A$200,$A10,'3. Atvaļinājumu žurnāls'!$F$5:$F$200,"Apstiprināts",'3. Atvaļinājumu žurnāls'!$C$5:$C$200,"&lt;="&amp;('1. Iestatījumi'!$C$9+(46-1)*7+6),'3. Atvaļinājumu žurnāls'!$D$5:$D$200,"&gt;="&amp;('1. Iestatījumi'!$C$9+(46-1)*7)))</f>
        <v/>
      </c>
      <c r="AV10" s="106">
        <f>IF($A10="","",COUNTIFS('3. Atvaļinājumu žurnāls'!$A$5:$A$200,$A10,'3. Atvaļinājumu žurnāls'!$F$5:$F$200,"Apstiprināts",'3. Atvaļinājumu žurnāls'!$C$5:$C$200,"&lt;="&amp;('1. Iestatījumi'!$C$9+(47-1)*7+6),'3. Atvaļinājumu žurnāls'!$D$5:$D$200,"&gt;="&amp;('1. Iestatījumi'!$C$9+(47-1)*7)))</f>
        <v/>
      </c>
      <c r="AW10" s="106">
        <f>IF($A10="","",COUNTIFS('3. Atvaļinājumu žurnāls'!$A$5:$A$200,$A10,'3. Atvaļinājumu žurnāls'!$F$5:$F$200,"Apstiprināts",'3. Atvaļinājumu žurnāls'!$C$5:$C$200,"&lt;="&amp;('1. Iestatījumi'!$C$9+(48-1)*7+6),'3. Atvaļinājumu žurnāls'!$D$5:$D$200,"&gt;="&amp;('1. Iestatījumi'!$C$9+(48-1)*7)))</f>
        <v/>
      </c>
      <c r="AX10" s="106">
        <f>IF($A10="","",COUNTIFS('3. Atvaļinājumu žurnāls'!$A$5:$A$200,$A10,'3. Atvaļinājumu žurnāls'!$F$5:$F$200,"Apstiprināts",'3. Atvaļinājumu žurnāls'!$C$5:$C$200,"&lt;="&amp;('1. Iestatījumi'!$C$9+(49-1)*7+6),'3. Atvaļinājumu žurnāls'!$D$5:$D$200,"&gt;="&amp;('1. Iestatījumi'!$C$9+(49-1)*7)))</f>
        <v/>
      </c>
      <c r="AY10" s="106">
        <f>IF($A10="","",COUNTIFS('3. Atvaļinājumu žurnāls'!$A$5:$A$200,$A10,'3. Atvaļinājumu žurnāls'!$F$5:$F$200,"Apstiprināts",'3. Atvaļinājumu žurnāls'!$C$5:$C$200,"&lt;="&amp;('1. Iestatījumi'!$C$9+(50-1)*7+6),'3. Atvaļinājumu žurnāls'!$D$5:$D$200,"&gt;="&amp;('1. Iestatījumi'!$C$9+(50-1)*7)))</f>
        <v/>
      </c>
      <c r="AZ10" s="106">
        <f>IF($A10="","",COUNTIFS('3. Atvaļinājumu žurnāls'!$A$5:$A$200,$A10,'3. Atvaļinājumu žurnāls'!$F$5:$F$200,"Apstiprināts",'3. Atvaļinājumu žurnāls'!$C$5:$C$200,"&lt;="&amp;('1. Iestatījumi'!$C$9+(51-1)*7+6),'3. Atvaļinājumu žurnāls'!$D$5:$D$200,"&gt;="&amp;('1. Iestatījumi'!$C$9+(51-1)*7)))</f>
        <v/>
      </c>
      <c r="BA10" s="106">
        <f>IF($A10="","",COUNTIFS('3. Atvaļinājumu žurnāls'!$A$5:$A$200,$A10,'3. Atvaļinājumu žurnāls'!$F$5:$F$200,"Apstiprināts",'3. Atvaļinājumu žurnāls'!$C$5:$C$200,"&lt;="&amp;('1. Iestatījumi'!$C$9+(52-1)*7+6),'3. Atvaļinājumu žurnāls'!$D$5:$D$200,"&gt;="&amp;('1. Iestatījumi'!$C$9+(52-1)*7)))</f>
        <v/>
      </c>
    </row>
    <row r="11" ht="18" customHeight="1" s="55">
      <c r="A11" s="105">
        <f>IF('2. Darbinieki'!A11="","",'2. Darbinieki'!A11)</f>
        <v/>
      </c>
      <c r="B11" s="106">
        <f>IF($A11="","",COUNTIFS('3. Atvaļinājumu žurnāls'!$A$5:$A$200,$A11,'3. Atvaļinājumu žurnāls'!$F$5:$F$200,"Apstiprināts",'3. Atvaļinājumu žurnāls'!$C$5:$C$200,"&lt;="&amp;('1. Iestatījumi'!$C$9+(1-1)*7+6),'3. Atvaļinājumu žurnāls'!$D$5:$D$200,"&gt;="&amp;('1. Iestatījumi'!$C$9+(1-1)*7)))</f>
        <v/>
      </c>
      <c r="C11" s="106">
        <f>IF($A11="","",COUNTIFS('3. Atvaļinājumu žurnāls'!$A$5:$A$200,$A11,'3. Atvaļinājumu žurnāls'!$F$5:$F$200,"Apstiprināts",'3. Atvaļinājumu žurnāls'!$C$5:$C$200,"&lt;="&amp;('1. Iestatījumi'!$C$9+(2-1)*7+6),'3. Atvaļinājumu žurnāls'!$D$5:$D$200,"&gt;="&amp;('1. Iestatījumi'!$C$9+(2-1)*7)))</f>
        <v/>
      </c>
      <c r="D11" s="106">
        <f>IF($A11="","",COUNTIFS('3. Atvaļinājumu žurnāls'!$A$5:$A$200,$A11,'3. Atvaļinājumu žurnāls'!$F$5:$F$200,"Apstiprināts",'3. Atvaļinājumu žurnāls'!$C$5:$C$200,"&lt;="&amp;('1. Iestatījumi'!$C$9+(3-1)*7+6),'3. Atvaļinājumu žurnāls'!$D$5:$D$200,"&gt;="&amp;('1. Iestatījumi'!$C$9+(3-1)*7)))</f>
        <v/>
      </c>
      <c r="E11" s="106">
        <f>IF($A11="","",COUNTIFS('3. Atvaļinājumu žurnāls'!$A$5:$A$200,$A11,'3. Atvaļinājumu žurnāls'!$F$5:$F$200,"Apstiprināts",'3. Atvaļinājumu žurnāls'!$C$5:$C$200,"&lt;="&amp;('1. Iestatījumi'!$C$9+(4-1)*7+6),'3. Atvaļinājumu žurnāls'!$D$5:$D$200,"&gt;="&amp;('1. Iestatījumi'!$C$9+(4-1)*7)))</f>
        <v/>
      </c>
      <c r="F11" s="106">
        <f>IF($A11="","",COUNTIFS('3. Atvaļinājumu žurnāls'!$A$5:$A$200,$A11,'3. Atvaļinājumu žurnāls'!$F$5:$F$200,"Apstiprināts",'3. Atvaļinājumu žurnāls'!$C$5:$C$200,"&lt;="&amp;('1. Iestatījumi'!$C$9+(5-1)*7+6),'3. Atvaļinājumu žurnāls'!$D$5:$D$200,"&gt;="&amp;('1. Iestatījumi'!$C$9+(5-1)*7)))</f>
        <v/>
      </c>
      <c r="G11" s="106">
        <f>IF($A11="","",COUNTIFS('3. Atvaļinājumu žurnāls'!$A$5:$A$200,$A11,'3. Atvaļinājumu žurnāls'!$F$5:$F$200,"Apstiprināts",'3. Atvaļinājumu žurnāls'!$C$5:$C$200,"&lt;="&amp;('1. Iestatījumi'!$C$9+(6-1)*7+6),'3. Atvaļinājumu žurnāls'!$D$5:$D$200,"&gt;="&amp;('1. Iestatījumi'!$C$9+(6-1)*7)))</f>
        <v/>
      </c>
      <c r="H11" s="106">
        <f>IF($A11="","",COUNTIFS('3. Atvaļinājumu žurnāls'!$A$5:$A$200,$A11,'3. Atvaļinājumu žurnāls'!$F$5:$F$200,"Apstiprināts",'3. Atvaļinājumu žurnāls'!$C$5:$C$200,"&lt;="&amp;('1. Iestatījumi'!$C$9+(7-1)*7+6),'3. Atvaļinājumu žurnāls'!$D$5:$D$200,"&gt;="&amp;('1. Iestatījumi'!$C$9+(7-1)*7)))</f>
        <v/>
      </c>
      <c r="I11" s="106">
        <f>IF($A11="","",COUNTIFS('3. Atvaļinājumu žurnāls'!$A$5:$A$200,$A11,'3. Atvaļinājumu žurnāls'!$F$5:$F$200,"Apstiprināts",'3. Atvaļinājumu žurnāls'!$C$5:$C$200,"&lt;="&amp;('1. Iestatījumi'!$C$9+(8-1)*7+6),'3. Atvaļinājumu žurnāls'!$D$5:$D$200,"&gt;="&amp;('1. Iestatījumi'!$C$9+(8-1)*7)))</f>
        <v/>
      </c>
      <c r="J11" s="106">
        <f>IF($A11="","",COUNTIFS('3. Atvaļinājumu žurnāls'!$A$5:$A$200,$A11,'3. Atvaļinājumu žurnāls'!$F$5:$F$200,"Apstiprināts",'3. Atvaļinājumu žurnāls'!$C$5:$C$200,"&lt;="&amp;('1. Iestatījumi'!$C$9+(9-1)*7+6),'3. Atvaļinājumu žurnāls'!$D$5:$D$200,"&gt;="&amp;('1. Iestatījumi'!$C$9+(9-1)*7)))</f>
        <v/>
      </c>
      <c r="K11" s="106">
        <f>IF($A11="","",COUNTIFS('3. Atvaļinājumu žurnāls'!$A$5:$A$200,$A11,'3. Atvaļinājumu žurnāls'!$F$5:$F$200,"Apstiprināts",'3. Atvaļinājumu žurnāls'!$C$5:$C$200,"&lt;="&amp;('1. Iestatījumi'!$C$9+(10-1)*7+6),'3. Atvaļinājumu žurnāls'!$D$5:$D$200,"&gt;="&amp;('1. Iestatījumi'!$C$9+(10-1)*7)))</f>
        <v/>
      </c>
      <c r="L11" s="106">
        <f>IF($A11="","",COUNTIFS('3. Atvaļinājumu žurnāls'!$A$5:$A$200,$A11,'3. Atvaļinājumu žurnāls'!$F$5:$F$200,"Apstiprināts",'3. Atvaļinājumu žurnāls'!$C$5:$C$200,"&lt;="&amp;('1. Iestatījumi'!$C$9+(11-1)*7+6),'3. Atvaļinājumu žurnāls'!$D$5:$D$200,"&gt;="&amp;('1. Iestatījumi'!$C$9+(11-1)*7)))</f>
        <v/>
      </c>
      <c r="M11" s="106">
        <f>IF($A11="","",COUNTIFS('3. Atvaļinājumu žurnāls'!$A$5:$A$200,$A11,'3. Atvaļinājumu žurnāls'!$F$5:$F$200,"Apstiprināts",'3. Atvaļinājumu žurnāls'!$C$5:$C$200,"&lt;="&amp;('1. Iestatījumi'!$C$9+(12-1)*7+6),'3. Atvaļinājumu žurnāls'!$D$5:$D$200,"&gt;="&amp;('1. Iestatījumi'!$C$9+(12-1)*7)))</f>
        <v/>
      </c>
      <c r="N11" s="106">
        <f>IF($A11="","",COUNTIFS('3. Atvaļinājumu žurnāls'!$A$5:$A$200,$A11,'3. Atvaļinājumu žurnāls'!$F$5:$F$200,"Apstiprināts",'3. Atvaļinājumu žurnāls'!$C$5:$C$200,"&lt;="&amp;('1. Iestatījumi'!$C$9+(13-1)*7+6),'3. Atvaļinājumu žurnāls'!$D$5:$D$200,"&gt;="&amp;('1. Iestatījumi'!$C$9+(13-1)*7)))</f>
        <v/>
      </c>
      <c r="O11" s="106">
        <f>IF($A11="","",COUNTIFS('3. Atvaļinājumu žurnāls'!$A$5:$A$200,$A11,'3. Atvaļinājumu žurnāls'!$F$5:$F$200,"Apstiprināts",'3. Atvaļinājumu žurnāls'!$C$5:$C$200,"&lt;="&amp;('1. Iestatījumi'!$C$9+(14-1)*7+6),'3. Atvaļinājumu žurnāls'!$D$5:$D$200,"&gt;="&amp;('1. Iestatījumi'!$C$9+(14-1)*7)))</f>
        <v/>
      </c>
      <c r="P11" s="106">
        <f>IF($A11="","",COUNTIFS('3. Atvaļinājumu žurnāls'!$A$5:$A$200,$A11,'3. Atvaļinājumu žurnāls'!$F$5:$F$200,"Apstiprināts",'3. Atvaļinājumu žurnāls'!$C$5:$C$200,"&lt;="&amp;('1. Iestatījumi'!$C$9+(15-1)*7+6),'3. Atvaļinājumu žurnāls'!$D$5:$D$200,"&gt;="&amp;('1. Iestatījumi'!$C$9+(15-1)*7)))</f>
        <v/>
      </c>
      <c r="Q11" s="106">
        <f>IF($A11="","",COUNTIFS('3. Atvaļinājumu žurnāls'!$A$5:$A$200,$A11,'3. Atvaļinājumu žurnāls'!$F$5:$F$200,"Apstiprināts",'3. Atvaļinājumu žurnāls'!$C$5:$C$200,"&lt;="&amp;('1. Iestatījumi'!$C$9+(16-1)*7+6),'3. Atvaļinājumu žurnāls'!$D$5:$D$200,"&gt;="&amp;('1. Iestatījumi'!$C$9+(16-1)*7)))</f>
        <v/>
      </c>
      <c r="R11" s="106">
        <f>IF($A11="","",COUNTIFS('3. Atvaļinājumu žurnāls'!$A$5:$A$200,$A11,'3. Atvaļinājumu žurnāls'!$F$5:$F$200,"Apstiprināts",'3. Atvaļinājumu žurnāls'!$C$5:$C$200,"&lt;="&amp;('1. Iestatījumi'!$C$9+(17-1)*7+6),'3. Atvaļinājumu žurnāls'!$D$5:$D$200,"&gt;="&amp;('1. Iestatījumi'!$C$9+(17-1)*7)))</f>
        <v/>
      </c>
      <c r="S11" s="106">
        <f>IF($A11="","",COUNTIFS('3. Atvaļinājumu žurnāls'!$A$5:$A$200,$A11,'3. Atvaļinājumu žurnāls'!$F$5:$F$200,"Apstiprināts",'3. Atvaļinājumu žurnāls'!$C$5:$C$200,"&lt;="&amp;('1. Iestatījumi'!$C$9+(18-1)*7+6),'3. Atvaļinājumu žurnāls'!$D$5:$D$200,"&gt;="&amp;('1. Iestatījumi'!$C$9+(18-1)*7)))</f>
        <v/>
      </c>
      <c r="T11" s="106">
        <f>IF($A11="","",COUNTIFS('3. Atvaļinājumu žurnāls'!$A$5:$A$200,$A11,'3. Atvaļinājumu žurnāls'!$F$5:$F$200,"Apstiprināts",'3. Atvaļinājumu žurnāls'!$C$5:$C$200,"&lt;="&amp;('1. Iestatījumi'!$C$9+(19-1)*7+6),'3. Atvaļinājumu žurnāls'!$D$5:$D$200,"&gt;="&amp;('1. Iestatījumi'!$C$9+(19-1)*7)))</f>
        <v/>
      </c>
      <c r="U11" s="106">
        <f>IF($A11="","",COUNTIFS('3. Atvaļinājumu žurnāls'!$A$5:$A$200,$A11,'3. Atvaļinājumu žurnāls'!$F$5:$F$200,"Apstiprināts",'3. Atvaļinājumu žurnāls'!$C$5:$C$200,"&lt;="&amp;('1. Iestatījumi'!$C$9+(20-1)*7+6),'3. Atvaļinājumu žurnāls'!$D$5:$D$200,"&gt;="&amp;('1. Iestatījumi'!$C$9+(20-1)*7)))</f>
        <v/>
      </c>
      <c r="V11" s="106">
        <f>IF($A11="","",COUNTIFS('3. Atvaļinājumu žurnāls'!$A$5:$A$200,$A11,'3. Atvaļinājumu žurnāls'!$F$5:$F$200,"Apstiprināts",'3. Atvaļinājumu žurnāls'!$C$5:$C$200,"&lt;="&amp;('1. Iestatījumi'!$C$9+(21-1)*7+6),'3. Atvaļinājumu žurnāls'!$D$5:$D$200,"&gt;="&amp;('1. Iestatījumi'!$C$9+(21-1)*7)))</f>
        <v/>
      </c>
      <c r="W11" s="106">
        <f>IF($A11="","",COUNTIFS('3. Atvaļinājumu žurnāls'!$A$5:$A$200,$A11,'3. Atvaļinājumu žurnāls'!$F$5:$F$200,"Apstiprināts",'3. Atvaļinājumu žurnāls'!$C$5:$C$200,"&lt;="&amp;('1. Iestatījumi'!$C$9+(22-1)*7+6),'3. Atvaļinājumu žurnāls'!$D$5:$D$200,"&gt;="&amp;('1. Iestatījumi'!$C$9+(22-1)*7)))</f>
        <v/>
      </c>
      <c r="X11" s="106">
        <f>IF($A11="","",COUNTIFS('3. Atvaļinājumu žurnāls'!$A$5:$A$200,$A11,'3. Atvaļinājumu žurnāls'!$F$5:$F$200,"Apstiprināts",'3. Atvaļinājumu žurnāls'!$C$5:$C$200,"&lt;="&amp;('1. Iestatījumi'!$C$9+(23-1)*7+6),'3. Atvaļinājumu žurnāls'!$D$5:$D$200,"&gt;="&amp;('1. Iestatījumi'!$C$9+(23-1)*7)))</f>
        <v/>
      </c>
      <c r="Y11" s="106">
        <f>IF($A11="","",COUNTIFS('3. Atvaļinājumu žurnāls'!$A$5:$A$200,$A11,'3. Atvaļinājumu žurnāls'!$F$5:$F$200,"Apstiprināts",'3. Atvaļinājumu žurnāls'!$C$5:$C$200,"&lt;="&amp;('1. Iestatījumi'!$C$9+(24-1)*7+6),'3. Atvaļinājumu žurnāls'!$D$5:$D$200,"&gt;="&amp;('1. Iestatījumi'!$C$9+(24-1)*7)))</f>
        <v/>
      </c>
      <c r="Z11" s="106">
        <f>IF($A11="","",COUNTIFS('3. Atvaļinājumu žurnāls'!$A$5:$A$200,$A11,'3. Atvaļinājumu žurnāls'!$F$5:$F$200,"Apstiprināts",'3. Atvaļinājumu žurnāls'!$C$5:$C$200,"&lt;="&amp;('1. Iestatījumi'!$C$9+(25-1)*7+6),'3. Atvaļinājumu žurnāls'!$D$5:$D$200,"&gt;="&amp;('1. Iestatījumi'!$C$9+(25-1)*7)))</f>
        <v/>
      </c>
      <c r="AA11" s="106">
        <f>IF($A11="","",COUNTIFS('3. Atvaļinājumu žurnāls'!$A$5:$A$200,$A11,'3. Atvaļinājumu žurnāls'!$F$5:$F$200,"Apstiprināts",'3. Atvaļinājumu žurnāls'!$C$5:$C$200,"&lt;="&amp;('1. Iestatījumi'!$C$9+(26-1)*7+6),'3. Atvaļinājumu žurnāls'!$D$5:$D$200,"&gt;="&amp;('1. Iestatījumi'!$C$9+(26-1)*7)))</f>
        <v/>
      </c>
      <c r="AB11" s="106">
        <f>IF($A11="","",COUNTIFS('3. Atvaļinājumu žurnāls'!$A$5:$A$200,$A11,'3. Atvaļinājumu žurnāls'!$F$5:$F$200,"Apstiprināts",'3. Atvaļinājumu žurnāls'!$C$5:$C$200,"&lt;="&amp;('1. Iestatījumi'!$C$9+(27-1)*7+6),'3. Atvaļinājumu žurnāls'!$D$5:$D$200,"&gt;="&amp;('1. Iestatījumi'!$C$9+(27-1)*7)))</f>
        <v/>
      </c>
      <c r="AC11" s="106">
        <f>IF($A11="","",COUNTIFS('3. Atvaļinājumu žurnāls'!$A$5:$A$200,$A11,'3. Atvaļinājumu žurnāls'!$F$5:$F$200,"Apstiprināts",'3. Atvaļinājumu žurnāls'!$C$5:$C$200,"&lt;="&amp;('1. Iestatījumi'!$C$9+(28-1)*7+6),'3. Atvaļinājumu žurnāls'!$D$5:$D$200,"&gt;="&amp;('1. Iestatījumi'!$C$9+(28-1)*7)))</f>
        <v/>
      </c>
      <c r="AD11" s="106">
        <f>IF($A11="","",COUNTIFS('3. Atvaļinājumu žurnāls'!$A$5:$A$200,$A11,'3. Atvaļinājumu žurnāls'!$F$5:$F$200,"Apstiprināts",'3. Atvaļinājumu žurnāls'!$C$5:$C$200,"&lt;="&amp;('1. Iestatījumi'!$C$9+(29-1)*7+6),'3. Atvaļinājumu žurnāls'!$D$5:$D$200,"&gt;="&amp;('1. Iestatījumi'!$C$9+(29-1)*7)))</f>
        <v/>
      </c>
      <c r="AE11" s="106">
        <f>IF($A11="","",COUNTIFS('3. Atvaļinājumu žurnāls'!$A$5:$A$200,$A11,'3. Atvaļinājumu žurnāls'!$F$5:$F$200,"Apstiprināts",'3. Atvaļinājumu žurnāls'!$C$5:$C$200,"&lt;="&amp;('1. Iestatījumi'!$C$9+(30-1)*7+6),'3. Atvaļinājumu žurnāls'!$D$5:$D$200,"&gt;="&amp;('1. Iestatījumi'!$C$9+(30-1)*7)))</f>
        <v/>
      </c>
      <c r="AF11" s="106">
        <f>IF($A11="","",COUNTIFS('3. Atvaļinājumu žurnāls'!$A$5:$A$200,$A11,'3. Atvaļinājumu žurnāls'!$F$5:$F$200,"Apstiprināts",'3. Atvaļinājumu žurnāls'!$C$5:$C$200,"&lt;="&amp;('1. Iestatījumi'!$C$9+(31-1)*7+6),'3. Atvaļinājumu žurnāls'!$D$5:$D$200,"&gt;="&amp;('1. Iestatījumi'!$C$9+(31-1)*7)))</f>
        <v/>
      </c>
      <c r="AG11" s="106">
        <f>IF($A11="","",COUNTIFS('3. Atvaļinājumu žurnāls'!$A$5:$A$200,$A11,'3. Atvaļinājumu žurnāls'!$F$5:$F$200,"Apstiprināts",'3. Atvaļinājumu žurnāls'!$C$5:$C$200,"&lt;="&amp;('1. Iestatījumi'!$C$9+(32-1)*7+6),'3. Atvaļinājumu žurnāls'!$D$5:$D$200,"&gt;="&amp;('1. Iestatījumi'!$C$9+(32-1)*7)))</f>
        <v/>
      </c>
      <c r="AH11" s="106">
        <f>IF($A11="","",COUNTIFS('3. Atvaļinājumu žurnāls'!$A$5:$A$200,$A11,'3. Atvaļinājumu žurnāls'!$F$5:$F$200,"Apstiprināts",'3. Atvaļinājumu žurnāls'!$C$5:$C$200,"&lt;="&amp;('1. Iestatījumi'!$C$9+(33-1)*7+6),'3. Atvaļinājumu žurnāls'!$D$5:$D$200,"&gt;="&amp;('1. Iestatījumi'!$C$9+(33-1)*7)))</f>
        <v/>
      </c>
      <c r="AI11" s="106">
        <f>IF($A11="","",COUNTIFS('3. Atvaļinājumu žurnāls'!$A$5:$A$200,$A11,'3. Atvaļinājumu žurnāls'!$F$5:$F$200,"Apstiprināts",'3. Atvaļinājumu žurnāls'!$C$5:$C$200,"&lt;="&amp;('1. Iestatījumi'!$C$9+(34-1)*7+6),'3. Atvaļinājumu žurnāls'!$D$5:$D$200,"&gt;="&amp;('1. Iestatījumi'!$C$9+(34-1)*7)))</f>
        <v/>
      </c>
      <c r="AJ11" s="106">
        <f>IF($A11="","",COUNTIFS('3. Atvaļinājumu žurnāls'!$A$5:$A$200,$A11,'3. Atvaļinājumu žurnāls'!$F$5:$F$200,"Apstiprināts",'3. Atvaļinājumu žurnāls'!$C$5:$C$200,"&lt;="&amp;('1. Iestatījumi'!$C$9+(35-1)*7+6),'3. Atvaļinājumu žurnāls'!$D$5:$D$200,"&gt;="&amp;('1. Iestatījumi'!$C$9+(35-1)*7)))</f>
        <v/>
      </c>
      <c r="AK11" s="106">
        <f>IF($A11="","",COUNTIFS('3. Atvaļinājumu žurnāls'!$A$5:$A$200,$A11,'3. Atvaļinājumu žurnāls'!$F$5:$F$200,"Apstiprināts",'3. Atvaļinājumu žurnāls'!$C$5:$C$200,"&lt;="&amp;('1. Iestatījumi'!$C$9+(36-1)*7+6),'3. Atvaļinājumu žurnāls'!$D$5:$D$200,"&gt;="&amp;('1. Iestatījumi'!$C$9+(36-1)*7)))</f>
        <v/>
      </c>
      <c r="AL11" s="106">
        <f>IF($A11="","",COUNTIFS('3. Atvaļinājumu žurnāls'!$A$5:$A$200,$A11,'3. Atvaļinājumu žurnāls'!$F$5:$F$200,"Apstiprināts",'3. Atvaļinājumu žurnāls'!$C$5:$C$200,"&lt;="&amp;('1. Iestatījumi'!$C$9+(37-1)*7+6),'3. Atvaļinājumu žurnāls'!$D$5:$D$200,"&gt;="&amp;('1. Iestatījumi'!$C$9+(37-1)*7)))</f>
        <v/>
      </c>
      <c r="AM11" s="106">
        <f>IF($A11="","",COUNTIFS('3. Atvaļinājumu žurnāls'!$A$5:$A$200,$A11,'3. Atvaļinājumu žurnāls'!$F$5:$F$200,"Apstiprināts",'3. Atvaļinājumu žurnāls'!$C$5:$C$200,"&lt;="&amp;('1. Iestatījumi'!$C$9+(38-1)*7+6),'3. Atvaļinājumu žurnāls'!$D$5:$D$200,"&gt;="&amp;('1. Iestatījumi'!$C$9+(38-1)*7)))</f>
        <v/>
      </c>
      <c r="AN11" s="106">
        <f>IF($A11="","",COUNTIFS('3. Atvaļinājumu žurnāls'!$A$5:$A$200,$A11,'3. Atvaļinājumu žurnāls'!$F$5:$F$200,"Apstiprināts",'3. Atvaļinājumu žurnāls'!$C$5:$C$200,"&lt;="&amp;('1. Iestatījumi'!$C$9+(39-1)*7+6),'3. Atvaļinājumu žurnāls'!$D$5:$D$200,"&gt;="&amp;('1. Iestatījumi'!$C$9+(39-1)*7)))</f>
        <v/>
      </c>
      <c r="AO11" s="106">
        <f>IF($A11="","",COUNTIFS('3. Atvaļinājumu žurnāls'!$A$5:$A$200,$A11,'3. Atvaļinājumu žurnāls'!$F$5:$F$200,"Apstiprināts",'3. Atvaļinājumu žurnāls'!$C$5:$C$200,"&lt;="&amp;('1. Iestatījumi'!$C$9+(40-1)*7+6),'3. Atvaļinājumu žurnāls'!$D$5:$D$200,"&gt;="&amp;('1. Iestatījumi'!$C$9+(40-1)*7)))</f>
        <v/>
      </c>
      <c r="AP11" s="106">
        <f>IF($A11="","",COUNTIFS('3. Atvaļinājumu žurnāls'!$A$5:$A$200,$A11,'3. Atvaļinājumu žurnāls'!$F$5:$F$200,"Apstiprināts",'3. Atvaļinājumu žurnāls'!$C$5:$C$200,"&lt;="&amp;('1. Iestatījumi'!$C$9+(41-1)*7+6),'3. Atvaļinājumu žurnāls'!$D$5:$D$200,"&gt;="&amp;('1. Iestatījumi'!$C$9+(41-1)*7)))</f>
        <v/>
      </c>
      <c r="AQ11" s="106">
        <f>IF($A11="","",COUNTIFS('3. Atvaļinājumu žurnāls'!$A$5:$A$200,$A11,'3. Atvaļinājumu žurnāls'!$F$5:$F$200,"Apstiprināts",'3. Atvaļinājumu žurnāls'!$C$5:$C$200,"&lt;="&amp;('1. Iestatījumi'!$C$9+(42-1)*7+6),'3. Atvaļinājumu žurnāls'!$D$5:$D$200,"&gt;="&amp;('1. Iestatījumi'!$C$9+(42-1)*7)))</f>
        <v/>
      </c>
      <c r="AR11" s="106">
        <f>IF($A11="","",COUNTIFS('3. Atvaļinājumu žurnāls'!$A$5:$A$200,$A11,'3. Atvaļinājumu žurnāls'!$F$5:$F$200,"Apstiprināts",'3. Atvaļinājumu žurnāls'!$C$5:$C$200,"&lt;="&amp;('1. Iestatījumi'!$C$9+(43-1)*7+6),'3. Atvaļinājumu žurnāls'!$D$5:$D$200,"&gt;="&amp;('1. Iestatījumi'!$C$9+(43-1)*7)))</f>
        <v/>
      </c>
      <c r="AS11" s="106">
        <f>IF($A11="","",COUNTIFS('3. Atvaļinājumu žurnāls'!$A$5:$A$200,$A11,'3. Atvaļinājumu žurnāls'!$F$5:$F$200,"Apstiprināts",'3. Atvaļinājumu žurnāls'!$C$5:$C$200,"&lt;="&amp;('1. Iestatījumi'!$C$9+(44-1)*7+6),'3. Atvaļinājumu žurnāls'!$D$5:$D$200,"&gt;="&amp;('1. Iestatījumi'!$C$9+(44-1)*7)))</f>
        <v/>
      </c>
      <c r="AT11" s="106">
        <f>IF($A11="","",COUNTIFS('3. Atvaļinājumu žurnāls'!$A$5:$A$200,$A11,'3. Atvaļinājumu žurnāls'!$F$5:$F$200,"Apstiprināts",'3. Atvaļinājumu žurnāls'!$C$5:$C$200,"&lt;="&amp;('1. Iestatījumi'!$C$9+(45-1)*7+6),'3. Atvaļinājumu žurnāls'!$D$5:$D$200,"&gt;="&amp;('1. Iestatījumi'!$C$9+(45-1)*7)))</f>
        <v/>
      </c>
      <c r="AU11" s="106">
        <f>IF($A11="","",COUNTIFS('3. Atvaļinājumu žurnāls'!$A$5:$A$200,$A11,'3. Atvaļinājumu žurnāls'!$F$5:$F$200,"Apstiprināts",'3. Atvaļinājumu žurnāls'!$C$5:$C$200,"&lt;="&amp;('1. Iestatījumi'!$C$9+(46-1)*7+6),'3. Atvaļinājumu žurnāls'!$D$5:$D$200,"&gt;="&amp;('1. Iestatījumi'!$C$9+(46-1)*7)))</f>
        <v/>
      </c>
      <c r="AV11" s="106">
        <f>IF($A11="","",COUNTIFS('3. Atvaļinājumu žurnāls'!$A$5:$A$200,$A11,'3. Atvaļinājumu žurnāls'!$F$5:$F$200,"Apstiprināts",'3. Atvaļinājumu žurnāls'!$C$5:$C$200,"&lt;="&amp;('1. Iestatījumi'!$C$9+(47-1)*7+6),'3. Atvaļinājumu žurnāls'!$D$5:$D$200,"&gt;="&amp;('1. Iestatījumi'!$C$9+(47-1)*7)))</f>
        <v/>
      </c>
      <c r="AW11" s="106">
        <f>IF($A11="","",COUNTIFS('3. Atvaļinājumu žurnāls'!$A$5:$A$200,$A11,'3. Atvaļinājumu žurnāls'!$F$5:$F$200,"Apstiprināts",'3. Atvaļinājumu žurnāls'!$C$5:$C$200,"&lt;="&amp;('1. Iestatījumi'!$C$9+(48-1)*7+6),'3. Atvaļinājumu žurnāls'!$D$5:$D$200,"&gt;="&amp;('1. Iestatījumi'!$C$9+(48-1)*7)))</f>
        <v/>
      </c>
      <c r="AX11" s="106">
        <f>IF($A11="","",COUNTIFS('3. Atvaļinājumu žurnāls'!$A$5:$A$200,$A11,'3. Atvaļinājumu žurnāls'!$F$5:$F$200,"Apstiprināts",'3. Atvaļinājumu žurnāls'!$C$5:$C$200,"&lt;="&amp;('1. Iestatījumi'!$C$9+(49-1)*7+6),'3. Atvaļinājumu žurnāls'!$D$5:$D$200,"&gt;="&amp;('1. Iestatījumi'!$C$9+(49-1)*7)))</f>
        <v/>
      </c>
      <c r="AY11" s="106">
        <f>IF($A11="","",COUNTIFS('3. Atvaļinājumu žurnāls'!$A$5:$A$200,$A11,'3. Atvaļinājumu žurnāls'!$F$5:$F$200,"Apstiprināts",'3. Atvaļinājumu žurnāls'!$C$5:$C$200,"&lt;="&amp;('1. Iestatījumi'!$C$9+(50-1)*7+6),'3. Atvaļinājumu žurnāls'!$D$5:$D$200,"&gt;="&amp;('1. Iestatījumi'!$C$9+(50-1)*7)))</f>
        <v/>
      </c>
      <c r="AZ11" s="106">
        <f>IF($A11="","",COUNTIFS('3. Atvaļinājumu žurnāls'!$A$5:$A$200,$A11,'3. Atvaļinājumu žurnāls'!$F$5:$F$200,"Apstiprināts",'3. Atvaļinājumu žurnāls'!$C$5:$C$200,"&lt;="&amp;('1. Iestatījumi'!$C$9+(51-1)*7+6),'3. Atvaļinājumu žurnāls'!$D$5:$D$200,"&gt;="&amp;('1. Iestatījumi'!$C$9+(51-1)*7)))</f>
        <v/>
      </c>
      <c r="BA11" s="106">
        <f>IF($A11="","",COUNTIFS('3. Atvaļinājumu žurnāls'!$A$5:$A$200,$A11,'3. Atvaļinājumu žurnāls'!$F$5:$F$200,"Apstiprināts",'3. Atvaļinājumu žurnāls'!$C$5:$C$200,"&lt;="&amp;('1. Iestatījumi'!$C$9+(52-1)*7+6),'3. Atvaļinājumu žurnāls'!$D$5:$D$200,"&gt;="&amp;('1. Iestatījumi'!$C$9+(52-1)*7)))</f>
        <v/>
      </c>
    </row>
    <row r="12" ht="18" customHeight="1" s="55">
      <c r="A12" s="105">
        <f>IF('2. Darbinieki'!A12="","",'2. Darbinieki'!A12)</f>
        <v/>
      </c>
      <c r="B12" s="106">
        <f>IF($A12="","",COUNTIFS('3. Atvaļinājumu žurnāls'!$A$5:$A$200,$A12,'3. Atvaļinājumu žurnāls'!$F$5:$F$200,"Apstiprināts",'3. Atvaļinājumu žurnāls'!$C$5:$C$200,"&lt;="&amp;('1. Iestatījumi'!$C$9+(1-1)*7+6),'3. Atvaļinājumu žurnāls'!$D$5:$D$200,"&gt;="&amp;('1. Iestatījumi'!$C$9+(1-1)*7)))</f>
        <v/>
      </c>
      <c r="C12" s="106">
        <f>IF($A12="","",COUNTIFS('3. Atvaļinājumu žurnāls'!$A$5:$A$200,$A12,'3. Atvaļinājumu žurnāls'!$F$5:$F$200,"Apstiprināts",'3. Atvaļinājumu žurnāls'!$C$5:$C$200,"&lt;="&amp;('1. Iestatījumi'!$C$9+(2-1)*7+6),'3. Atvaļinājumu žurnāls'!$D$5:$D$200,"&gt;="&amp;('1. Iestatījumi'!$C$9+(2-1)*7)))</f>
        <v/>
      </c>
      <c r="D12" s="106">
        <f>IF($A12="","",COUNTIFS('3. Atvaļinājumu žurnāls'!$A$5:$A$200,$A12,'3. Atvaļinājumu žurnāls'!$F$5:$F$200,"Apstiprināts",'3. Atvaļinājumu žurnāls'!$C$5:$C$200,"&lt;="&amp;('1. Iestatījumi'!$C$9+(3-1)*7+6),'3. Atvaļinājumu žurnāls'!$D$5:$D$200,"&gt;="&amp;('1. Iestatījumi'!$C$9+(3-1)*7)))</f>
        <v/>
      </c>
      <c r="E12" s="106">
        <f>IF($A12="","",COUNTIFS('3. Atvaļinājumu žurnāls'!$A$5:$A$200,$A12,'3. Atvaļinājumu žurnāls'!$F$5:$F$200,"Apstiprināts",'3. Atvaļinājumu žurnāls'!$C$5:$C$200,"&lt;="&amp;('1. Iestatījumi'!$C$9+(4-1)*7+6),'3. Atvaļinājumu žurnāls'!$D$5:$D$200,"&gt;="&amp;('1. Iestatījumi'!$C$9+(4-1)*7)))</f>
        <v/>
      </c>
      <c r="F12" s="106">
        <f>IF($A12="","",COUNTIFS('3. Atvaļinājumu žurnāls'!$A$5:$A$200,$A12,'3. Atvaļinājumu žurnāls'!$F$5:$F$200,"Apstiprināts",'3. Atvaļinājumu žurnāls'!$C$5:$C$200,"&lt;="&amp;('1. Iestatījumi'!$C$9+(5-1)*7+6),'3. Atvaļinājumu žurnāls'!$D$5:$D$200,"&gt;="&amp;('1. Iestatījumi'!$C$9+(5-1)*7)))</f>
        <v/>
      </c>
      <c r="G12" s="106">
        <f>IF($A12="","",COUNTIFS('3. Atvaļinājumu žurnāls'!$A$5:$A$200,$A12,'3. Atvaļinājumu žurnāls'!$F$5:$F$200,"Apstiprināts",'3. Atvaļinājumu žurnāls'!$C$5:$C$200,"&lt;="&amp;('1. Iestatījumi'!$C$9+(6-1)*7+6),'3. Atvaļinājumu žurnāls'!$D$5:$D$200,"&gt;="&amp;('1. Iestatījumi'!$C$9+(6-1)*7)))</f>
        <v/>
      </c>
      <c r="H12" s="106">
        <f>IF($A12="","",COUNTIFS('3. Atvaļinājumu žurnāls'!$A$5:$A$200,$A12,'3. Atvaļinājumu žurnāls'!$F$5:$F$200,"Apstiprināts",'3. Atvaļinājumu žurnāls'!$C$5:$C$200,"&lt;="&amp;('1. Iestatījumi'!$C$9+(7-1)*7+6),'3. Atvaļinājumu žurnāls'!$D$5:$D$200,"&gt;="&amp;('1. Iestatījumi'!$C$9+(7-1)*7)))</f>
        <v/>
      </c>
      <c r="I12" s="106">
        <f>IF($A12="","",COUNTIFS('3. Atvaļinājumu žurnāls'!$A$5:$A$200,$A12,'3. Atvaļinājumu žurnāls'!$F$5:$F$200,"Apstiprināts",'3. Atvaļinājumu žurnāls'!$C$5:$C$200,"&lt;="&amp;('1. Iestatījumi'!$C$9+(8-1)*7+6),'3. Atvaļinājumu žurnāls'!$D$5:$D$200,"&gt;="&amp;('1. Iestatījumi'!$C$9+(8-1)*7)))</f>
        <v/>
      </c>
      <c r="J12" s="106">
        <f>IF($A12="","",COUNTIFS('3. Atvaļinājumu žurnāls'!$A$5:$A$200,$A12,'3. Atvaļinājumu žurnāls'!$F$5:$F$200,"Apstiprināts",'3. Atvaļinājumu žurnāls'!$C$5:$C$200,"&lt;="&amp;('1. Iestatījumi'!$C$9+(9-1)*7+6),'3. Atvaļinājumu žurnāls'!$D$5:$D$200,"&gt;="&amp;('1. Iestatījumi'!$C$9+(9-1)*7)))</f>
        <v/>
      </c>
      <c r="K12" s="106">
        <f>IF($A12="","",COUNTIFS('3. Atvaļinājumu žurnāls'!$A$5:$A$200,$A12,'3. Atvaļinājumu žurnāls'!$F$5:$F$200,"Apstiprināts",'3. Atvaļinājumu žurnāls'!$C$5:$C$200,"&lt;="&amp;('1. Iestatījumi'!$C$9+(10-1)*7+6),'3. Atvaļinājumu žurnāls'!$D$5:$D$200,"&gt;="&amp;('1. Iestatījumi'!$C$9+(10-1)*7)))</f>
        <v/>
      </c>
      <c r="L12" s="106">
        <f>IF($A12="","",COUNTIFS('3. Atvaļinājumu žurnāls'!$A$5:$A$200,$A12,'3. Atvaļinājumu žurnāls'!$F$5:$F$200,"Apstiprināts",'3. Atvaļinājumu žurnāls'!$C$5:$C$200,"&lt;="&amp;('1. Iestatījumi'!$C$9+(11-1)*7+6),'3. Atvaļinājumu žurnāls'!$D$5:$D$200,"&gt;="&amp;('1. Iestatījumi'!$C$9+(11-1)*7)))</f>
        <v/>
      </c>
      <c r="M12" s="106">
        <f>IF($A12="","",COUNTIFS('3. Atvaļinājumu žurnāls'!$A$5:$A$200,$A12,'3. Atvaļinājumu žurnāls'!$F$5:$F$200,"Apstiprināts",'3. Atvaļinājumu žurnāls'!$C$5:$C$200,"&lt;="&amp;('1. Iestatījumi'!$C$9+(12-1)*7+6),'3. Atvaļinājumu žurnāls'!$D$5:$D$200,"&gt;="&amp;('1. Iestatījumi'!$C$9+(12-1)*7)))</f>
        <v/>
      </c>
      <c r="N12" s="106">
        <f>IF($A12="","",COUNTIFS('3. Atvaļinājumu žurnāls'!$A$5:$A$200,$A12,'3. Atvaļinājumu žurnāls'!$F$5:$F$200,"Apstiprināts",'3. Atvaļinājumu žurnāls'!$C$5:$C$200,"&lt;="&amp;('1. Iestatījumi'!$C$9+(13-1)*7+6),'3. Atvaļinājumu žurnāls'!$D$5:$D$200,"&gt;="&amp;('1. Iestatījumi'!$C$9+(13-1)*7)))</f>
        <v/>
      </c>
      <c r="O12" s="106">
        <f>IF($A12="","",COUNTIFS('3. Atvaļinājumu žurnāls'!$A$5:$A$200,$A12,'3. Atvaļinājumu žurnāls'!$F$5:$F$200,"Apstiprināts",'3. Atvaļinājumu žurnāls'!$C$5:$C$200,"&lt;="&amp;('1. Iestatījumi'!$C$9+(14-1)*7+6),'3. Atvaļinājumu žurnāls'!$D$5:$D$200,"&gt;="&amp;('1. Iestatījumi'!$C$9+(14-1)*7)))</f>
        <v/>
      </c>
      <c r="P12" s="106">
        <f>IF($A12="","",COUNTIFS('3. Atvaļinājumu žurnāls'!$A$5:$A$200,$A12,'3. Atvaļinājumu žurnāls'!$F$5:$F$200,"Apstiprināts",'3. Atvaļinājumu žurnāls'!$C$5:$C$200,"&lt;="&amp;('1. Iestatījumi'!$C$9+(15-1)*7+6),'3. Atvaļinājumu žurnāls'!$D$5:$D$200,"&gt;="&amp;('1. Iestatījumi'!$C$9+(15-1)*7)))</f>
        <v/>
      </c>
      <c r="Q12" s="106">
        <f>IF($A12="","",COUNTIFS('3. Atvaļinājumu žurnāls'!$A$5:$A$200,$A12,'3. Atvaļinājumu žurnāls'!$F$5:$F$200,"Apstiprināts",'3. Atvaļinājumu žurnāls'!$C$5:$C$200,"&lt;="&amp;('1. Iestatījumi'!$C$9+(16-1)*7+6),'3. Atvaļinājumu žurnāls'!$D$5:$D$200,"&gt;="&amp;('1. Iestatījumi'!$C$9+(16-1)*7)))</f>
        <v/>
      </c>
      <c r="R12" s="106">
        <f>IF($A12="","",COUNTIFS('3. Atvaļinājumu žurnāls'!$A$5:$A$200,$A12,'3. Atvaļinājumu žurnāls'!$F$5:$F$200,"Apstiprināts",'3. Atvaļinājumu žurnāls'!$C$5:$C$200,"&lt;="&amp;('1. Iestatījumi'!$C$9+(17-1)*7+6),'3. Atvaļinājumu žurnāls'!$D$5:$D$200,"&gt;="&amp;('1. Iestatījumi'!$C$9+(17-1)*7)))</f>
        <v/>
      </c>
      <c r="S12" s="106">
        <f>IF($A12="","",COUNTIFS('3. Atvaļinājumu žurnāls'!$A$5:$A$200,$A12,'3. Atvaļinājumu žurnāls'!$F$5:$F$200,"Apstiprināts",'3. Atvaļinājumu žurnāls'!$C$5:$C$200,"&lt;="&amp;('1. Iestatījumi'!$C$9+(18-1)*7+6),'3. Atvaļinājumu žurnāls'!$D$5:$D$200,"&gt;="&amp;('1. Iestatījumi'!$C$9+(18-1)*7)))</f>
        <v/>
      </c>
      <c r="T12" s="106">
        <f>IF($A12="","",COUNTIFS('3. Atvaļinājumu žurnāls'!$A$5:$A$200,$A12,'3. Atvaļinājumu žurnāls'!$F$5:$F$200,"Apstiprināts",'3. Atvaļinājumu žurnāls'!$C$5:$C$200,"&lt;="&amp;('1. Iestatījumi'!$C$9+(19-1)*7+6),'3. Atvaļinājumu žurnāls'!$D$5:$D$200,"&gt;="&amp;('1. Iestatījumi'!$C$9+(19-1)*7)))</f>
        <v/>
      </c>
      <c r="U12" s="106">
        <f>IF($A12="","",COUNTIFS('3. Atvaļinājumu žurnāls'!$A$5:$A$200,$A12,'3. Atvaļinājumu žurnāls'!$F$5:$F$200,"Apstiprināts",'3. Atvaļinājumu žurnāls'!$C$5:$C$200,"&lt;="&amp;('1. Iestatījumi'!$C$9+(20-1)*7+6),'3. Atvaļinājumu žurnāls'!$D$5:$D$200,"&gt;="&amp;('1. Iestatījumi'!$C$9+(20-1)*7)))</f>
        <v/>
      </c>
      <c r="V12" s="106">
        <f>IF($A12="","",COUNTIFS('3. Atvaļinājumu žurnāls'!$A$5:$A$200,$A12,'3. Atvaļinājumu žurnāls'!$F$5:$F$200,"Apstiprināts",'3. Atvaļinājumu žurnāls'!$C$5:$C$200,"&lt;="&amp;('1. Iestatījumi'!$C$9+(21-1)*7+6),'3. Atvaļinājumu žurnāls'!$D$5:$D$200,"&gt;="&amp;('1. Iestatījumi'!$C$9+(21-1)*7)))</f>
        <v/>
      </c>
      <c r="W12" s="106">
        <f>IF($A12="","",COUNTIFS('3. Atvaļinājumu žurnāls'!$A$5:$A$200,$A12,'3. Atvaļinājumu žurnāls'!$F$5:$F$200,"Apstiprināts",'3. Atvaļinājumu žurnāls'!$C$5:$C$200,"&lt;="&amp;('1. Iestatījumi'!$C$9+(22-1)*7+6),'3. Atvaļinājumu žurnāls'!$D$5:$D$200,"&gt;="&amp;('1. Iestatījumi'!$C$9+(22-1)*7)))</f>
        <v/>
      </c>
      <c r="X12" s="106">
        <f>IF($A12="","",COUNTIFS('3. Atvaļinājumu žurnāls'!$A$5:$A$200,$A12,'3. Atvaļinājumu žurnāls'!$F$5:$F$200,"Apstiprināts",'3. Atvaļinājumu žurnāls'!$C$5:$C$200,"&lt;="&amp;('1. Iestatījumi'!$C$9+(23-1)*7+6),'3. Atvaļinājumu žurnāls'!$D$5:$D$200,"&gt;="&amp;('1. Iestatījumi'!$C$9+(23-1)*7)))</f>
        <v/>
      </c>
      <c r="Y12" s="106">
        <f>IF($A12="","",COUNTIFS('3. Atvaļinājumu žurnāls'!$A$5:$A$200,$A12,'3. Atvaļinājumu žurnāls'!$F$5:$F$200,"Apstiprināts",'3. Atvaļinājumu žurnāls'!$C$5:$C$200,"&lt;="&amp;('1. Iestatījumi'!$C$9+(24-1)*7+6),'3. Atvaļinājumu žurnāls'!$D$5:$D$200,"&gt;="&amp;('1. Iestatījumi'!$C$9+(24-1)*7)))</f>
        <v/>
      </c>
      <c r="Z12" s="106">
        <f>IF($A12="","",COUNTIFS('3. Atvaļinājumu žurnāls'!$A$5:$A$200,$A12,'3. Atvaļinājumu žurnāls'!$F$5:$F$200,"Apstiprināts",'3. Atvaļinājumu žurnāls'!$C$5:$C$200,"&lt;="&amp;('1. Iestatījumi'!$C$9+(25-1)*7+6),'3. Atvaļinājumu žurnāls'!$D$5:$D$200,"&gt;="&amp;('1. Iestatījumi'!$C$9+(25-1)*7)))</f>
        <v/>
      </c>
      <c r="AA12" s="106">
        <f>IF($A12="","",COUNTIFS('3. Atvaļinājumu žurnāls'!$A$5:$A$200,$A12,'3. Atvaļinājumu žurnāls'!$F$5:$F$200,"Apstiprināts",'3. Atvaļinājumu žurnāls'!$C$5:$C$200,"&lt;="&amp;('1. Iestatījumi'!$C$9+(26-1)*7+6),'3. Atvaļinājumu žurnāls'!$D$5:$D$200,"&gt;="&amp;('1. Iestatījumi'!$C$9+(26-1)*7)))</f>
        <v/>
      </c>
      <c r="AB12" s="106">
        <f>IF($A12="","",COUNTIFS('3. Atvaļinājumu žurnāls'!$A$5:$A$200,$A12,'3. Atvaļinājumu žurnāls'!$F$5:$F$200,"Apstiprināts",'3. Atvaļinājumu žurnāls'!$C$5:$C$200,"&lt;="&amp;('1. Iestatījumi'!$C$9+(27-1)*7+6),'3. Atvaļinājumu žurnāls'!$D$5:$D$200,"&gt;="&amp;('1. Iestatījumi'!$C$9+(27-1)*7)))</f>
        <v/>
      </c>
      <c r="AC12" s="106">
        <f>IF($A12="","",COUNTIFS('3. Atvaļinājumu žurnāls'!$A$5:$A$200,$A12,'3. Atvaļinājumu žurnāls'!$F$5:$F$200,"Apstiprināts",'3. Atvaļinājumu žurnāls'!$C$5:$C$200,"&lt;="&amp;('1. Iestatījumi'!$C$9+(28-1)*7+6),'3. Atvaļinājumu žurnāls'!$D$5:$D$200,"&gt;="&amp;('1. Iestatījumi'!$C$9+(28-1)*7)))</f>
        <v/>
      </c>
      <c r="AD12" s="106">
        <f>IF($A12="","",COUNTIFS('3. Atvaļinājumu žurnāls'!$A$5:$A$200,$A12,'3. Atvaļinājumu žurnāls'!$F$5:$F$200,"Apstiprināts",'3. Atvaļinājumu žurnāls'!$C$5:$C$200,"&lt;="&amp;('1. Iestatījumi'!$C$9+(29-1)*7+6),'3. Atvaļinājumu žurnāls'!$D$5:$D$200,"&gt;="&amp;('1. Iestatījumi'!$C$9+(29-1)*7)))</f>
        <v/>
      </c>
      <c r="AE12" s="106">
        <f>IF($A12="","",COUNTIFS('3. Atvaļinājumu žurnāls'!$A$5:$A$200,$A12,'3. Atvaļinājumu žurnāls'!$F$5:$F$200,"Apstiprināts",'3. Atvaļinājumu žurnāls'!$C$5:$C$200,"&lt;="&amp;('1. Iestatījumi'!$C$9+(30-1)*7+6),'3. Atvaļinājumu žurnāls'!$D$5:$D$200,"&gt;="&amp;('1. Iestatījumi'!$C$9+(30-1)*7)))</f>
        <v/>
      </c>
      <c r="AF12" s="106">
        <f>IF($A12="","",COUNTIFS('3. Atvaļinājumu žurnāls'!$A$5:$A$200,$A12,'3. Atvaļinājumu žurnāls'!$F$5:$F$200,"Apstiprināts",'3. Atvaļinājumu žurnāls'!$C$5:$C$200,"&lt;="&amp;('1. Iestatījumi'!$C$9+(31-1)*7+6),'3. Atvaļinājumu žurnāls'!$D$5:$D$200,"&gt;="&amp;('1. Iestatījumi'!$C$9+(31-1)*7)))</f>
        <v/>
      </c>
      <c r="AG12" s="106">
        <f>IF($A12="","",COUNTIFS('3. Atvaļinājumu žurnāls'!$A$5:$A$200,$A12,'3. Atvaļinājumu žurnāls'!$F$5:$F$200,"Apstiprināts",'3. Atvaļinājumu žurnāls'!$C$5:$C$200,"&lt;="&amp;('1. Iestatījumi'!$C$9+(32-1)*7+6),'3. Atvaļinājumu žurnāls'!$D$5:$D$200,"&gt;="&amp;('1. Iestatījumi'!$C$9+(32-1)*7)))</f>
        <v/>
      </c>
      <c r="AH12" s="106">
        <f>IF($A12="","",COUNTIFS('3. Atvaļinājumu žurnāls'!$A$5:$A$200,$A12,'3. Atvaļinājumu žurnāls'!$F$5:$F$200,"Apstiprināts",'3. Atvaļinājumu žurnāls'!$C$5:$C$200,"&lt;="&amp;('1. Iestatījumi'!$C$9+(33-1)*7+6),'3. Atvaļinājumu žurnāls'!$D$5:$D$200,"&gt;="&amp;('1. Iestatījumi'!$C$9+(33-1)*7)))</f>
        <v/>
      </c>
      <c r="AI12" s="106">
        <f>IF($A12="","",COUNTIFS('3. Atvaļinājumu žurnāls'!$A$5:$A$200,$A12,'3. Atvaļinājumu žurnāls'!$F$5:$F$200,"Apstiprināts",'3. Atvaļinājumu žurnāls'!$C$5:$C$200,"&lt;="&amp;('1. Iestatījumi'!$C$9+(34-1)*7+6),'3. Atvaļinājumu žurnāls'!$D$5:$D$200,"&gt;="&amp;('1. Iestatījumi'!$C$9+(34-1)*7)))</f>
        <v/>
      </c>
      <c r="AJ12" s="106">
        <f>IF($A12="","",COUNTIFS('3. Atvaļinājumu žurnāls'!$A$5:$A$200,$A12,'3. Atvaļinājumu žurnāls'!$F$5:$F$200,"Apstiprināts",'3. Atvaļinājumu žurnāls'!$C$5:$C$200,"&lt;="&amp;('1. Iestatījumi'!$C$9+(35-1)*7+6),'3. Atvaļinājumu žurnāls'!$D$5:$D$200,"&gt;="&amp;('1. Iestatījumi'!$C$9+(35-1)*7)))</f>
        <v/>
      </c>
      <c r="AK12" s="106">
        <f>IF($A12="","",COUNTIFS('3. Atvaļinājumu žurnāls'!$A$5:$A$200,$A12,'3. Atvaļinājumu žurnāls'!$F$5:$F$200,"Apstiprināts",'3. Atvaļinājumu žurnāls'!$C$5:$C$200,"&lt;="&amp;('1. Iestatījumi'!$C$9+(36-1)*7+6),'3. Atvaļinājumu žurnāls'!$D$5:$D$200,"&gt;="&amp;('1. Iestatījumi'!$C$9+(36-1)*7)))</f>
        <v/>
      </c>
      <c r="AL12" s="106">
        <f>IF($A12="","",COUNTIFS('3. Atvaļinājumu žurnāls'!$A$5:$A$200,$A12,'3. Atvaļinājumu žurnāls'!$F$5:$F$200,"Apstiprināts",'3. Atvaļinājumu žurnāls'!$C$5:$C$200,"&lt;="&amp;('1. Iestatījumi'!$C$9+(37-1)*7+6),'3. Atvaļinājumu žurnāls'!$D$5:$D$200,"&gt;="&amp;('1. Iestatījumi'!$C$9+(37-1)*7)))</f>
        <v/>
      </c>
      <c r="AM12" s="106">
        <f>IF($A12="","",COUNTIFS('3. Atvaļinājumu žurnāls'!$A$5:$A$200,$A12,'3. Atvaļinājumu žurnāls'!$F$5:$F$200,"Apstiprināts",'3. Atvaļinājumu žurnāls'!$C$5:$C$200,"&lt;="&amp;('1. Iestatījumi'!$C$9+(38-1)*7+6),'3. Atvaļinājumu žurnāls'!$D$5:$D$200,"&gt;="&amp;('1. Iestatījumi'!$C$9+(38-1)*7)))</f>
        <v/>
      </c>
      <c r="AN12" s="106">
        <f>IF($A12="","",COUNTIFS('3. Atvaļinājumu žurnāls'!$A$5:$A$200,$A12,'3. Atvaļinājumu žurnāls'!$F$5:$F$200,"Apstiprināts",'3. Atvaļinājumu žurnāls'!$C$5:$C$200,"&lt;="&amp;('1. Iestatījumi'!$C$9+(39-1)*7+6),'3. Atvaļinājumu žurnāls'!$D$5:$D$200,"&gt;="&amp;('1. Iestatījumi'!$C$9+(39-1)*7)))</f>
        <v/>
      </c>
      <c r="AO12" s="106">
        <f>IF($A12="","",COUNTIFS('3. Atvaļinājumu žurnāls'!$A$5:$A$200,$A12,'3. Atvaļinājumu žurnāls'!$F$5:$F$200,"Apstiprināts",'3. Atvaļinājumu žurnāls'!$C$5:$C$200,"&lt;="&amp;('1. Iestatījumi'!$C$9+(40-1)*7+6),'3. Atvaļinājumu žurnāls'!$D$5:$D$200,"&gt;="&amp;('1. Iestatījumi'!$C$9+(40-1)*7)))</f>
        <v/>
      </c>
      <c r="AP12" s="106">
        <f>IF($A12="","",COUNTIFS('3. Atvaļinājumu žurnāls'!$A$5:$A$200,$A12,'3. Atvaļinājumu žurnāls'!$F$5:$F$200,"Apstiprināts",'3. Atvaļinājumu žurnāls'!$C$5:$C$200,"&lt;="&amp;('1. Iestatījumi'!$C$9+(41-1)*7+6),'3. Atvaļinājumu žurnāls'!$D$5:$D$200,"&gt;="&amp;('1. Iestatījumi'!$C$9+(41-1)*7)))</f>
        <v/>
      </c>
      <c r="AQ12" s="106">
        <f>IF($A12="","",COUNTIFS('3. Atvaļinājumu žurnāls'!$A$5:$A$200,$A12,'3. Atvaļinājumu žurnāls'!$F$5:$F$200,"Apstiprināts",'3. Atvaļinājumu žurnāls'!$C$5:$C$200,"&lt;="&amp;('1. Iestatījumi'!$C$9+(42-1)*7+6),'3. Atvaļinājumu žurnāls'!$D$5:$D$200,"&gt;="&amp;('1. Iestatījumi'!$C$9+(42-1)*7)))</f>
        <v/>
      </c>
      <c r="AR12" s="106">
        <f>IF($A12="","",COUNTIFS('3. Atvaļinājumu žurnāls'!$A$5:$A$200,$A12,'3. Atvaļinājumu žurnāls'!$F$5:$F$200,"Apstiprināts",'3. Atvaļinājumu žurnāls'!$C$5:$C$200,"&lt;="&amp;('1. Iestatījumi'!$C$9+(43-1)*7+6),'3. Atvaļinājumu žurnāls'!$D$5:$D$200,"&gt;="&amp;('1. Iestatījumi'!$C$9+(43-1)*7)))</f>
        <v/>
      </c>
      <c r="AS12" s="106">
        <f>IF($A12="","",COUNTIFS('3. Atvaļinājumu žurnāls'!$A$5:$A$200,$A12,'3. Atvaļinājumu žurnāls'!$F$5:$F$200,"Apstiprināts",'3. Atvaļinājumu žurnāls'!$C$5:$C$200,"&lt;="&amp;('1. Iestatījumi'!$C$9+(44-1)*7+6),'3. Atvaļinājumu žurnāls'!$D$5:$D$200,"&gt;="&amp;('1. Iestatījumi'!$C$9+(44-1)*7)))</f>
        <v/>
      </c>
      <c r="AT12" s="106">
        <f>IF($A12="","",COUNTIFS('3. Atvaļinājumu žurnāls'!$A$5:$A$200,$A12,'3. Atvaļinājumu žurnāls'!$F$5:$F$200,"Apstiprināts",'3. Atvaļinājumu žurnāls'!$C$5:$C$200,"&lt;="&amp;('1. Iestatījumi'!$C$9+(45-1)*7+6),'3. Atvaļinājumu žurnāls'!$D$5:$D$200,"&gt;="&amp;('1. Iestatījumi'!$C$9+(45-1)*7)))</f>
        <v/>
      </c>
      <c r="AU12" s="106">
        <f>IF($A12="","",COUNTIFS('3. Atvaļinājumu žurnāls'!$A$5:$A$200,$A12,'3. Atvaļinājumu žurnāls'!$F$5:$F$200,"Apstiprināts",'3. Atvaļinājumu žurnāls'!$C$5:$C$200,"&lt;="&amp;('1. Iestatījumi'!$C$9+(46-1)*7+6),'3. Atvaļinājumu žurnāls'!$D$5:$D$200,"&gt;="&amp;('1. Iestatījumi'!$C$9+(46-1)*7)))</f>
        <v/>
      </c>
      <c r="AV12" s="106">
        <f>IF($A12="","",COUNTIFS('3. Atvaļinājumu žurnāls'!$A$5:$A$200,$A12,'3. Atvaļinājumu žurnāls'!$F$5:$F$200,"Apstiprināts",'3. Atvaļinājumu žurnāls'!$C$5:$C$200,"&lt;="&amp;('1. Iestatījumi'!$C$9+(47-1)*7+6),'3. Atvaļinājumu žurnāls'!$D$5:$D$200,"&gt;="&amp;('1. Iestatījumi'!$C$9+(47-1)*7)))</f>
        <v/>
      </c>
      <c r="AW12" s="106">
        <f>IF($A12="","",COUNTIFS('3. Atvaļinājumu žurnāls'!$A$5:$A$200,$A12,'3. Atvaļinājumu žurnāls'!$F$5:$F$200,"Apstiprināts",'3. Atvaļinājumu žurnāls'!$C$5:$C$200,"&lt;="&amp;('1. Iestatījumi'!$C$9+(48-1)*7+6),'3. Atvaļinājumu žurnāls'!$D$5:$D$200,"&gt;="&amp;('1. Iestatījumi'!$C$9+(48-1)*7)))</f>
        <v/>
      </c>
      <c r="AX12" s="106">
        <f>IF($A12="","",COUNTIFS('3. Atvaļinājumu žurnāls'!$A$5:$A$200,$A12,'3. Atvaļinājumu žurnāls'!$F$5:$F$200,"Apstiprināts",'3. Atvaļinājumu žurnāls'!$C$5:$C$200,"&lt;="&amp;('1. Iestatījumi'!$C$9+(49-1)*7+6),'3. Atvaļinājumu žurnāls'!$D$5:$D$200,"&gt;="&amp;('1. Iestatījumi'!$C$9+(49-1)*7)))</f>
        <v/>
      </c>
      <c r="AY12" s="106">
        <f>IF($A12="","",COUNTIFS('3. Atvaļinājumu žurnāls'!$A$5:$A$200,$A12,'3. Atvaļinājumu žurnāls'!$F$5:$F$200,"Apstiprināts",'3. Atvaļinājumu žurnāls'!$C$5:$C$200,"&lt;="&amp;('1. Iestatījumi'!$C$9+(50-1)*7+6),'3. Atvaļinājumu žurnāls'!$D$5:$D$200,"&gt;="&amp;('1. Iestatījumi'!$C$9+(50-1)*7)))</f>
        <v/>
      </c>
      <c r="AZ12" s="106">
        <f>IF($A12="","",COUNTIFS('3. Atvaļinājumu žurnāls'!$A$5:$A$200,$A12,'3. Atvaļinājumu žurnāls'!$F$5:$F$200,"Apstiprināts",'3. Atvaļinājumu žurnāls'!$C$5:$C$200,"&lt;="&amp;('1. Iestatījumi'!$C$9+(51-1)*7+6),'3. Atvaļinājumu žurnāls'!$D$5:$D$200,"&gt;="&amp;('1. Iestatījumi'!$C$9+(51-1)*7)))</f>
        <v/>
      </c>
      <c r="BA12" s="106">
        <f>IF($A12="","",COUNTIFS('3. Atvaļinājumu žurnāls'!$A$5:$A$200,$A12,'3. Atvaļinājumu žurnāls'!$F$5:$F$200,"Apstiprināts",'3. Atvaļinājumu žurnāls'!$C$5:$C$200,"&lt;="&amp;('1. Iestatījumi'!$C$9+(52-1)*7+6),'3. Atvaļinājumu žurnāls'!$D$5:$D$200,"&gt;="&amp;('1. Iestatījumi'!$C$9+(52-1)*7)))</f>
        <v/>
      </c>
    </row>
    <row r="13" ht="18" customHeight="1" s="55">
      <c r="A13" s="105">
        <f>IF('2. Darbinieki'!A13="","",'2. Darbinieki'!A13)</f>
        <v/>
      </c>
      <c r="B13" s="106">
        <f>IF($A13="","",COUNTIFS('3. Atvaļinājumu žurnāls'!$A$5:$A$200,$A13,'3. Atvaļinājumu žurnāls'!$F$5:$F$200,"Apstiprināts",'3. Atvaļinājumu žurnāls'!$C$5:$C$200,"&lt;="&amp;('1. Iestatījumi'!$C$9+(1-1)*7+6),'3. Atvaļinājumu žurnāls'!$D$5:$D$200,"&gt;="&amp;('1. Iestatījumi'!$C$9+(1-1)*7)))</f>
        <v/>
      </c>
      <c r="C13" s="106">
        <f>IF($A13="","",COUNTIFS('3. Atvaļinājumu žurnāls'!$A$5:$A$200,$A13,'3. Atvaļinājumu žurnāls'!$F$5:$F$200,"Apstiprināts",'3. Atvaļinājumu žurnāls'!$C$5:$C$200,"&lt;="&amp;('1. Iestatījumi'!$C$9+(2-1)*7+6),'3. Atvaļinājumu žurnāls'!$D$5:$D$200,"&gt;="&amp;('1. Iestatījumi'!$C$9+(2-1)*7)))</f>
        <v/>
      </c>
      <c r="D13" s="106">
        <f>IF($A13="","",COUNTIFS('3. Atvaļinājumu žurnāls'!$A$5:$A$200,$A13,'3. Atvaļinājumu žurnāls'!$F$5:$F$200,"Apstiprināts",'3. Atvaļinājumu žurnāls'!$C$5:$C$200,"&lt;="&amp;('1. Iestatījumi'!$C$9+(3-1)*7+6),'3. Atvaļinājumu žurnāls'!$D$5:$D$200,"&gt;="&amp;('1. Iestatījumi'!$C$9+(3-1)*7)))</f>
        <v/>
      </c>
      <c r="E13" s="106">
        <f>IF($A13="","",COUNTIFS('3. Atvaļinājumu žurnāls'!$A$5:$A$200,$A13,'3. Atvaļinājumu žurnāls'!$F$5:$F$200,"Apstiprināts",'3. Atvaļinājumu žurnāls'!$C$5:$C$200,"&lt;="&amp;('1. Iestatījumi'!$C$9+(4-1)*7+6),'3. Atvaļinājumu žurnāls'!$D$5:$D$200,"&gt;="&amp;('1. Iestatījumi'!$C$9+(4-1)*7)))</f>
        <v/>
      </c>
      <c r="F13" s="106">
        <f>IF($A13="","",COUNTIFS('3. Atvaļinājumu žurnāls'!$A$5:$A$200,$A13,'3. Atvaļinājumu žurnāls'!$F$5:$F$200,"Apstiprināts",'3. Atvaļinājumu žurnāls'!$C$5:$C$200,"&lt;="&amp;('1. Iestatījumi'!$C$9+(5-1)*7+6),'3. Atvaļinājumu žurnāls'!$D$5:$D$200,"&gt;="&amp;('1. Iestatījumi'!$C$9+(5-1)*7)))</f>
        <v/>
      </c>
      <c r="G13" s="106">
        <f>IF($A13="","",COUNTIFS('3. Atvaļinājumu žurnāls'!$A$5:$A$200,$A13,'3. Atvaļinājumu žurnāls'!$F$5:$F$200,"Apstiprināts",'3. Atvaļinājumu žurnāls'!$C$5:$C$200,"&lt;="&amp;('1. Iestatījumi'!$C$9+(6-1)*7+6),'3. Atvaļinājumu žurnāls'!$D$5:$D$200,"&gt;="&amp;('1. Iestatījumi'!$C$9+(6-1)*7)))</f>
        <v/>
      </c>
      <c r="H13" s="106">
        <f>IF($A13="","",COUNTIFS('3. Atvaļinājumu žurnāls'!$A$5:$A$200,$A13,'3. Atvaļinājumu žurnāls'!$F$5:$F$200,"Apstiprināts",'3. Atvaļinājumu žurnāls'!$C$5:$C$200,"&lt;="&amp;('1. Iestatījumi'!$C$9+(7-1)*7+6),'3. Atvaļinājumu žurnāls'!$D$5:$D$200,"&gt;="&amp;('1. Iestatījumi'!$C$9+(7-1)*7)))</f>
        <v/>
      </c>
      <c r="I13" s="106">
        <f>IF($A13="","",COUNTIFS('3. Atvaļinājumu žurnāls'!$A$5:$A$200,$A13,'3. Atvaļinājumu žurnāls'!$F$5:$F$200,"Apstiprināts",'3. Atvaļinājumu žurnāls'!$C$5:$C$200,"&lt;="&amp;('1. Iestatījumi'!$C$9+(8-1)*7+6),'3. Atvaļinājumu žurnāls'!$D$5:$D$200,"&gt;="&amp;('1. Iestatījumi'!$C$9+(8-1)*7)))</f>
        <v/>
      </c>
      <c r="J13" s="106">
        <f>IF($A13="","",COUNTIFS('3. Atvaļinājumu žurnāls'!$A$5:$A$200,$A13,'3. Atvaļinājumu žurnāls'!$F$5:$F$200,"Apstiprināts",'3. Atvaļinājumu žurnāls'!$C$5:$C$200,"&lt;="&amp;('1. Iestatījumi'!$C$9+(9-1)*7+6),'3. Atvaļinājumu žurnāls'!$D$5:$D$200,"&gt;="&amp;('1. Iestatījumi'!$C$9+(9-1)*7)))</f>
        <v/>
      </c>
      <c r="K13" s="106">
        <f>IF($A13="","",COUNTIFS('3. Atvaļinājumu žurnāls'!$A$5:$A$200,$A13,'3. Atvaļinājumu žurnāls'!$F$5:$F$200,"Apstiprināts",'3. Atvaļinājumu žurnāls'!$C$5:$C$200,"&lt;="&amp;('1. Iestatījumi'!$C$9+(10-1)*7+6),'3. Atvaļinājumu žurnāls'!$D$5:$D$200,"&gt;="&amp;('1. Iestatījumi'!$C$9+(10-1)*7)))</f>
        <v/>
      </c>
      <c r="L13" s="106">
        <f>IF($A13="","",COUNTIFS('3. Atvaļinājumu žurnāls'!$A$5:$A$200,$A13,'3. Atvaļinājumu žurnāls'!$F$5:$F$200,"Apstiprināts",'3. Atvaļinājumu žurnāls'!$C$5:$C$200,"&lt;="&amp;('1. Iestatījumi'!$C$9+(11-1)*7+6),'3. Atvaļinājumu žurnāls'!$D$5:$D$200,"&gt;="&amp;('1. Iestatījumi'!$C$9+(11-1)*7)))</f>
        <v/>
      </c>
      <c r="M13" s="106">
        <f>IF($A13="","",COUNTIFS('3. Atvaļinājumu žurnāls'!$A$5:$A$200,$A13,'3. Atvaļinājumu žurnāls'!$F$5:$F$200,"Apstiprināts",'3. Atvaļinājumu žurnāls'!$C$5:$C$200,"&lt;="&amp;('1. Iestatījumi'!$C$9+(12-1)*7+6),'3. Atvaļinājumu žurnāls'!$D$5:$D$200,"&gt;="&amp;('1. Iestatījumi'!$C$9+(12-1)*7)))</f>
        <v/>
      </c>
      <c r="N13" s="106">
        <f>IF($A13="","",COUNTIFS('3. Atvaļinājumu žurnāls'!$A$5:$A$200,$A13,'3. Atvaļinājumu žurnāls'!$F$5:$F$200,"Apstiprināts",'3. Atvaļinājumu žurnāls'!$C$5:$C$200,"&lt;="&amp;('1. Iestatījumi'!$C$9+(13-1)*7+6),'3. Atvaļinājumu žurnāls'!$D$5:$D$200,"&gt;="&amp;('1. Iestatījumi'!$C$9+(13-1)*7)))</f>
        <v/>
      </c>
      <c r="O13" s="106">
        <f>IF($A13="","",COUNTIFS('3. Atvaļinājumu žurnāls'!$A$5:$A$200,$A13,'3. Atvaļinājumu žurnāls'!$F$5:$F$200,"Apstiprināts",'3. Atvaļinājumu žurnāls'!$C$5:$C$200,"&lt;="&amp;('1. Iestatījumi'!$C$9+(14-1)*7+6),'3. Atvaļinājumu žurnāls'!$D$5:$D$200,"&gt;="&amp;('1. Iestatījumi'!$C$9+(14-1)*7)))</f>
        <v/>
      </c>
      <c r="P13" s="106">
        <f>IF($A13="","",COUNTIFS('3. Atvaļinājumu žurnāls'!$A$5:$A$200,$A13,'3. Atvaļinājumu žurnāls'!$F$5:$F$200,"Apstiprināts",'3. Atvaļinājumu žurnāls'!$C$5:$C$200,"&lt;="&amp;('1. Iestatījumi'!$C$9+(15-1)*7+6),'3. Atvaļinājumu žurnāls'!$D$5:$D$200,"&gt;="&amp;('1. Iestatījumi'!$C$9+(15-1)*7)))</f>
        <v/>
      </c>
      <c r="Q13" s="106">
        <f>IF($A13="","",COUNTIFS('3. Atvaļinājumu žurnāls'!$A$5:$A$200,$A13,'3. Atvaļinājumu žurnāls'!$F$5:$F$200,"Apstiprināts",'3. Atvaļinājumu žurnāls'!$C$5:$C$200,"&lt;="&amp;('1. Iestatījumi'!$C$9+(16-1)*7+6),'3. Atvaļinājumu žurnāls'!$D$5:$D$200,"&gt;="&amp;('1. Iestatījumi'!$C$9+(16-1)*7)))</f>
        <v/>
      </c>
      <c r="R13" s="106">
        <f>IF($A13="","",COUNTIFS('3. Atvaļinājumu žurnāls'!$A$5:$A$200,$A13,'3. Atvaļinājumu žurnāls'!$F$5:$F$200,"Apstiprināts",'3. Atvaļinājumu žurnāls'!$C$5:$C$200,"&lt;="&amp;('1. Iestatījumi'!$C$9+(17-1)*7+6),'3. Atvaļinājumu žurnāls'!$D$5:$D$200,"&gt;="&amp;('1. Iestatījumi'!$C$9+(17-1)*7)))</f>
        <v/>
      </c>
      <c r="S13" s="106">
        <f>IF($A13="","",COUNTIFS('3. Atvaļinājumu žurnāls'!$A$5:$A$200,$A13,'3. Atvaļinājumu žurnāls'!$F$5:$F$200,"Apstiprināts",'3. Atvaļinājumu žurnāls'!$C$5:$C$200,"&lt;="&amp;('1. Iestatījumi'!$C$9+(18-1)*7+6),'3. Atvaļinājumu žurnāls'!$D$5:$D$200,"&gt;="&amp;('1. Iestatījumi'!$C$9+(18-1)*7)))</f>
        <v/>
      </c>
      <c r="T13" s="106">
        <f>IF($A13="","",COUNTIFS('3. Atvaļinājumu žurnāls'!$A$5:$A$200,$A13,'3. Atvaļinājumu žurnāls'!$F$5:$F$200,"Apstiprināts",'3. Atvaļinājumu žurnāls'!$C$5:$C$200,"&lt;="&amp;('1. Iestatījumi'!$C$9+(19-1)*7+6),'3. Atvaļinājumu žurnāls'!$D$5:$D$200,"&gt;="&amp;('1. Iestatījumi'!$C$9+(19-1)*7)))</f>
        <v/>
      </c>
      <c r="U13" s="106">
        <f>IF($A13="","",COUNTIFS('3. Atvaļinājumu žurnāls'!$A$5:$A$200,$A13,'3. Atvaļinājumu žurnāls'!$F$5:$F$200,"Apstiprināts",'3. Atvaļinājumu žurnāls'!$C$5:$C$200,"&lt;="&amp;('1. Iestatījumi'!$C$9+(20-1)*7+6),'3. Atvaļinājumu žurnāls'!$D$5:$D$200,"&gt;="&amp;('1. Iestatījumi'!$C$9+(20-1)*7)))</f>
        <v/>
      </c>
      <c r="V13" s="106">
        <f>IF($A13="","",COUNTIFS('3. Atvaļinājumu žurnāls'!$A$5:$A$200,$A13,'3. Atvaļinājumu žurnāls'!$F$5:$F$200,"Apstiprināts",'3. Atvaļinājumu žurnāls'!$C$5:$C$200,"&lt;="&amp;('1. Iestatījumi'!$C$9+(21-1)*7+6),'3. Atvaļinājumu žurnāls'!$D$5:$D$200,"&gt;="&amp;('1. Iestatījumi'!$C$9+(21-1)*7)))</f>
        <v/>
      </c>
      <c r="W13" s="106">
        <f>IF($A13="","",COUNTIFS('3. Atvaļinājumu žurnāls'!$A$5:$A$200,$A13,'3. Atvaļinājumu žurnāls'!$F$5:$F$200,"Apstiprināts",'3. Atvaļinājumu žurnāls'!$C$5:$C$200,"&lt;="&amp;('1. Iestatījumi'!$C$9+(22-1)*7+6),'3. Atvaļinājumu žurnāls'!$D$5:$D$200,"&gt;="&amp;('1. Iestatījumi'!$C$9+(22-1)*7)))</f>
        <v/>
      </c>
      <c r="X13" s="106">
        <f>IF($A13="","",COUNTIFS('3. Atvaļinājumu žurnāls'!$A$5:$A$200,$A13,'3. Atvaļinājumu žurnāls'!$F$5:$F$200,"Apstiprināts",'3. Atvaļinājumu žurnāls'!$C$5:$C$200,"&lt;="&amp;('1. Iestatījumi'!$C$9+(23-1)*7+6),'3. Atvaļinājumu žurnāls'!$D$5:$D$200,"&gt;="&amp;('1. Iestatījumi'!$C$9+(23-1)*7)))</f>
        <v/>
      </c>
      <c r="Y13" s="106">
        <f>IF($A13="","",COUNTIFS('3. Atvaļinājumu žurnāls'!$A$5:$A$200,$A13,'3. Atvaļinājumu žurnāls'!$F$5:$F$200,"Apstiprināts",'3. Atvaļinājumu žurnāls'!$C$5:$C$200,"&lt;="&amp;('1. Iestatījumi'!$C$9+(24-1)*7+6),'3. Atvaļinājumu žurnāls'!$D$5:$D$200,"&gt;="&amp;('1. Iestatījumi'!$C$9+(24-1)*7)))</f>
        <v/>
      </c>
      <c r="Z13" s="106">
        <f>IF($A13="","",COUNTIFS('3. Atvaļinājumu žurnāls'!$A$5:$A$200,$A13,'3. Atvaļinājumu žurnāls'!$F$5:$F$200,"Apstiprināts",'3. Atvaļinājumu žurnāls'!$C$5:$C$200,"&lt;="&amp;('1. Iestatījumi'!$C$9+(25-1)*7+6),'3. Atvaļinājumu žurnāls'!$D$5:$D$200,"&gt;="&amp;('1. Iestatījumi'!$C$9+(25-1)*7)))</f>
        <v/>
      </c>
      <c r="AA13" s="106">
        <f>IF($A13="","",COUNTIFS('3. Atvaļinājumu žurnāls'!$A$5:$A$200,$A13,'3. Atvaļinājumu žurnāls'!$F$5:$F$200,"Apstiprināts",'3. Atvaļinājumu žurnāls'!$C$5:$C$200,"&lt;="&amp;('1. Iestatījumi'!$C$9+(26-1)*7+6),'3. Atvaļinājumu žurnāls'!$D$5:$D$200,"&gt;="&amp;('1. Iestatījumi'!$C$9+(26-1)*7)))</f>
        <v/>
      </c>
      <c r="AB13" s="106">
        <f>IF($A13="","",COUNTIFS('3. Atvaļinājumu žurnāls'!$A$5:$A$200,$A13,'3. Atvaļinājumu žurnāls'!$F$5:$F$200,"Apstiprināts",'3. Atvaļinājumu žurnāls'!$C$5:$C$200,"&lt;="&amp;('1. Iestatījumi'!$C$9+(27-1)*7+6),'3. Atvaļinājumu žurnāls'!$D$5:$D$200,"&gt;="&amp;('1. Iestatījumi'!$C$9+(27-1)*7)))</f>
        <v/>
      </c>
      <c r="AC13" s="106">
        <f>IF($A13="","",COUNTIFS('3. Atvaļinājumu žurnāls'!$A$5:$A$200,$A13,'3. Atvaļinājumu žurnāls'!$F$5:$F$200,"Apstiprināts",'3. Atvaļinājumu žurnāls'!$C$5:$C$200,"&lt;="&amp;('1. Iestatījumi'!$C$9+(28-1)*7+6),'3. Atvaļinājumu žurnāls'!$D$5:$D$200,"&gt;="&amp;('1. Iestatījumi'!$C$9+(28-1)*7)))</f>
        <v/>
      </c>
      <c r="AD13" s="106">
        <f>IF($A13="","",COUNTIFS('3. Atvaļinājumu žurnāls'!$A$5:$A$200,$A13,'3. Atvaļinājumu žurnāls'!$F$5:$F$200,"Apstiprināts",'3. Atvaļinājumu žurnāls'!$C$5:$C$200,"&lt;="&amp;('1. Iestatījumi'!$C$9+(29-1)*7+6),'3. Atvaļinājumu žurnāls'!$D$5:$D$200,"&gt;="&amp;('1. Iestatījumi'!$C$9+(29-1)*7)))</f>
        <v/>
      </c>
      <c r="AE13" s="106">
        <f>IF($A13="","",COUNTIFS('3. Atvaļinājumu žurnāls'!$A$5:$A$200,$A13,'3. Atvaļinājumu žurnāls'!$F$5:$F$200,"Apstiprināts",'3. Atvaļinājumu žurnāls'!$C$5:$C$200,"&lt;="&amp;('1. Iestatījumi'!$C$9+(30-1)*7+6),'3. Atvaļinājumu žurnāls'!$D$5:$D$200,"&gt;="&amp;('1. Iestatījumi'!$C$9+(30-1)*7)))</f>
        <v/>
      </c>
      <c r="AF13" s="106">
        <f>IF($A13="","",COUNTIFS('3. Atvaļinājumu žurnāls'!$A$5:$A$200,$A13,'3. Atvaļinājumu žurnāls'!$F$5:$F$200,"Apstiprināts",'3. Atvaļinājumu žurnāls'!$C$5:$C$200,"&lt;="&amp;('1. Iestatījumi'!$C$9+(31-1)*7+6),'3. Atvaļinājumu žurnāls'!$D$5:$D$200,"&gt;="&amp;('1. Iestatījumi'!$C$9+(31-1)*7)))</f>
        <v/>
      </c>
      <c r="AG13" s="106">
        <f>IF($A13="","",COUNTIFS('3. Atvaļinājumu žurnāls'!$A$5:$A$200,$A13,'3. Atvaļinājumu žurnāls'!$F$5:$F$200,"Apstiprināts",'3. Atvaļinājumu žurnāls'!$C$5:$C$200,"&lt;="&amp;('1. Iestatījumi'!$C$9+(32-1)*7+6),'3. Atvaļinājumu žurnāls'!$D$5:$D$200,"&gt;="&amp;('1. Iestatījumi'!$C$9+(32-1)*7)))</f>
        <v/>
      </c>
      <c r="AH13" s="106">
        <f>IF($A13="","",COUNTIFS('3. Atvaļinājumu žurnāls'!$A$5:$A$200,$A13,'3. Atvaļinājumu žurnāls'!$F$5:$F$200,"Apstiprināts",'3. Atvaļinājumu žurnāls'!$C$5:$C$200,"&lt;="&amp;('1. Iestatījumi'!$C$9+(33-1)*7+6),'3. Atvaļinājumu žurnāls'!$D$5:$D$200,"&gt;="&amp;('1. Iestatījumi'!$C$9+(33-1)*7)))</f>
        <v/>
      </c>
      <c r="AI13" s="106">
        <f>IF($A13="","",COUNTIFS('3. Atvaļinājumu žurnāls'!$A$5:$A$200,$A13,'3. Atvaļinājumu žurnāls'!$F$5:$F$200,"Apstiprināts",'3. Atvaļinājumu žurnāls'!$C$5:$C$200,"&lt;="&amp;('1. Iestatījumi'!$C$9+(34-1)*7+6),'3. Atvaļinājumu žurnāls'!$D$5:$D$200,"&gt;="&amp;('1. Iestatījumi'!$C$9+(34-1)*7)))</f>
        <v/>
      </c>
      <c r="AJ13" s="106">
        <f>IF($A13="","",COUNTIFS('3. Atvaļinājumu žurnāls'!$A$5:$A$200,$A13,'3. Atvaļinājumu žurnāls'!$F$5:$F$200,"Apstiprināts",'3. Atvaļinājumu žurnāls'!$C$5:$C$200,"&lt;="&amp;('1. Iestatījumi'!$C$9+(35-1)*7+6),'3. Atvaļinājumu žurnāls'!$D$5:$D$200,"&gt;="&amp;('1. Iestatījumi'!$C$9+(35-1)*7)))</f>
        <v/>
      </c>
      <c r="AK13" s="106">
        <f>IF($A13="","",COUNTIFS('3. Atvaļinājumu žurnāls'!$A$5:$A$200,$A13,'3. Atvaļinājumu žurnāls'!$F$5:$F$200,"Apstiprināts",'3. Atvaļinājumu žurnāls'!$C$5:$C$200,"&lt;="&amp;('1. Iestatījumi'!$C$9+(36-1)*7+6),'3. Atvaļinājumu žurnāls'!$D$5:$D$200,"&gt;="&amp;('1. Iestatījumi'!$C$9+(36-1)*7)))</f>
        <v/>
      </c>
      <c r="AL13" s="106">
        <f>IF($A13="","",COUNTIFS('3. Atvaļinājumu žurnāls'!$A$5:$A$200,$A13,'3. Atvaļinājumu žurnāls'!$F$5:$F$200,"Apstiprināts",'3. Atvaļinājumu žurnāls'!$C$5:$C$200,"&lt;="&amp;('1. Iestatījumi'!$C$9+(37-1)*7+6),'3. Atvaļinājumu žurnāls'!$D$5:$D$200,"&gt;="&amp;('1. Iestatījumi'!$C$9+(37-1)*7)))</f>
        <v/>
      </c>
      <c r="AM13" s="106">
        <f>IF($A13="","",COUNTIFS('3. Atvaļinājumu žurnāls'!$A$5:$A$200,$A13,'3. Atvaļinājumu žurnāls'!$F$5:$F$200,"Apstiprināts",'3. Atvaļinājumu žurnāls'!$C$5:$C$200,"&lt;="&amp;('1. Iestatījumi'!$C$9+(38-1)*7+6),'3. Atvaļinājumu žurnāls'!$D$5:$D$200,"&gt;="&amp;('1. Iestatījumi'!$C$9+(38-1)*7)))</f>
        <v/>
      </c>
      <c r="AN13" s="106">
        <f>IF($A13="","",COUNTIFS('3. Atvaļinājumu žurnāls'!$A$5:$A$200,$A13,'3. Atvaļinājumu žurnāls'!$F$5:$F$200,"Apstiprināts",'3. Atvaļinājumu žurnāls'!$C$5:$C$200,"&lt;="&amp;('1. Iestatījumi'!$C$9+(39-1)*7+6),'3. Atvaļinājumu žurnāls'!$D$5:$D$200,"&gt;="&amp;('1. Iestatījumi'!$C$9+(39-1)*7)))</f>
        <v/>
      </c>
      <c r="AO13" s="106">
        <f>IF($A13="","",COUNTIFS('3. Atvaļinājumu žurnāls'!$A$5:$A$200,$A13,'3. Atvaļinājumu žurnāls'!$F$5:$F$200,"Apstiprināts",'3. Atvaļinājumu žurnāls'!$C$5:$C$200,"&lt;="&amp;('1. Iestatījumi'!$C$9+(40-1)*7+6),'3. Atvaļinājumu žurnāls'!$D$5:$D$200,"&gt;="&amp;('1. Iestatījumi'!$C$9+(40-1)*7)))</f>
        <v/>
      </c>
      <c r="AP13" s="106">
        <f>IF($A13="","",COUNTIFS('3. Atvaļinājumu žurnāls'!$A$5:$A$200,$A13,'3. Atvaļinājumu žurnāls'!$F$5:$F$200,"Apstiprināts",'3. Atvaļinājumu žurnāls'!$C$5:$C$200,"&lt;="&amp;('1. Iestatījumi'!$C$9+(41-1)*7+6),'3. Atvaļinājumu žurnāls'!$D$5:$D$200,"&gt;="&amp;('1. Iestatījumi'!$C$9+(41-1)*7)))</f>
        <v/>
      </c>
      <c r="AQ13" s="106">
        <f>IF($A13="","",COUNTIFS('3. Atvaļinājumu žurnāls'!$A$5:$A$200,$A13,'3. Atvaļinājumu žurnāls'!$F$5:$F$200,"Apstiprināts",'3. Atvaļinājumu žurnāls'!$C$5:$C$200,"&lt;="&amp;('1. Iestatījumi'!$C$9+(42-1)*7+6),'3. Atvaļinājumu žurnāls'!$D$5:$D$200,"&gt;="&amp;('1. Iestatījumi'!$C$9+(42-1)*7)))</f>
        <v/>
      </c>
      <c r="AR13" s="106">
        <f>IF($A13="","",COUNTIFS('3. Atvaļinājumu žurnāls'!$A$5:$A$200,$A13,'3. Atvaļinājumu žurnāls'!$F$5:$F$200,"Apstiprināts",'3. Atvaļinājumu žurnāls'!$C$5:$C$200,"&lt;="&amp;('1. Iestatījumi'!$C$9+(43-1)*7+6),'3. Atvaļinājumu žurnāls'!$D$5:$D$200,"&gt;="&amp;('1. Iestatījumi'!$C$9+(43-1)*7)))</f>
        <v/>
      </c>
      <c r="AS13" s="106">
        <f>IF($A13="","",COUNTIFS('3. Atvaļinājumu žurnāls'!$A$5:$A$200,$A13,'3. Atvaļinājumu žurnāls'!$F$5:$F$200,"Apstiprināts",'3. Atvaļinājumu žurnāls'!$C$5:$C$200,"&lt;="&amp;('1. Iestatījumi'!$C$9+(44-1)*7+6),'3. Atvaļinājumu žurnāls'!$D$5:$D$200,"&gt;="&amp;('1. Iestatījumi'!$C$9+(44-1)*7)))</f>
        <v/>
      </c>
      <c r="AT13" s="106">
        <f>IF($A13="","",COUNTIFS('3. Atvaļinājumu žurnāls'!$A$5:$A$200,$A13,'3. Atvaļinājumu žurnāls'!$F$5:$F$200,"Apstiprināts",'3. Atvaļinājumu žurnāls'!$C$5:$C$200,"&lt;="&amp;('1. Iestatījumi'!$C$9+(45-1)*7+6),'3. Atvaļinājumu žurnāls'!$D$5:$D$200,"&gt;="&amp;('1. Iestatījumi'!$C$9+(45-1)*7)))</f>
        <v/>
      </c>
      <c r="AU13" s="106">
        <f>IF($A13="","",COUNTIFS('3. Atvaļinājumu žurnāls'!$A$5:$A$200,$A13,'3. Atvaļinājumu žurnāls'!$F$5:$F$200,"Apstiprināts",'3. Atvaļinājumu žurnāls'!$C$5:$C$200,"&lt;="&amp;('1. Iestatījumi'!$C$9+(46-1)*7+6),'3. Atvaļinājumu žurnāls'!$D$5:$D$200,"&gt;="&amp;('1. Iestatījumi'!$C$9+(46-1)*7)))</f>
        <v/>
      </c>
      <c r="AV13" s="106">
        <f>IF($A13="","",COUNTIFS('3. Atvaļinājumu žurnāls'!$A$5:$A$200,$A13,'3. Atvaļinājumu žurnāls'!$F$5:$F$200,"Apstiprināts",'3. Atvaļinājumu žurnāls'!$C$5:$C$200,"&lt;="&amp;('1. Iestatījumi'!$C$9+(47-1)*7+6),'3. Atvaļinājumu žurnāls'!$D$5:$D$200,"&gt;="&amp;('1. Iestatījumi'!$C$9+(47-1)*7)))</f>
        <v/>
      </c>
      <c r="AW13" s="106">
        <f>IF($A13="","",COUNTIFS('3. Atvaļinājumu žurnāls'!$A$5:$A$200,$A13,'3. Atvaļinājumu žurnāls'!$F$5:$F$200,"Apstiprināts",'3. Atvaļinājumu žurnāls'!$C$5:$C$200,"&lt;="&amp;('1. Iestatījumi'!$C$9+(48-1)*7+6),'3. Atvaļinājumu žurnāls'!$D$5:$D$200,"&gt;="&amp;('1. Iestatījumi'!$C$9+(48-1)*7)))</f>
        <v/>
      </c>
      <c r="AX13" s="106">
        <f>IF($A13="","",COUNTIFS('3. Atvaļinājumu žurnāls'!$A$5:$A$200,$A13,'3. Atvaļinājumu žurnāls'!$F$5:$F$200,"Apstiprināts",'3. Atvaļinājumu žurnāls'!$C$5:$C$200,"&lt;="&amp;('1. Iestatījumi'!$C$9+(49-1)*7+6),'3. Atvaļinājumu žurnāls'!$D$5:$D$200,"&gt;="&amp;('1. Iestatījumi'!$C$9+(49-1)*7)))</f>
        <v/>
      </c>
      <c r="AY13" s="106">
        <f>IF($A13="","",COUNTIFS('3. Atvaļinājumu žurnāls'!$A$5:$A$200,$A13,'3. Atvaļinājumu žurnāls'!$F$5:$F$200,"Apstiprināts",'3. Atvaļinājumu žurnāls'!$C$5:$C$200,"&lt;="&amp;('1. Iestatījumi'!$C$9+(50-1)*7+6),'3. Atvaļinājumu žurnāls'!$D$5:$D$200,"&gt;="&amp;('1. Iestatījumi'!$C$9+(50-1)*7)))</f>
        <v/>
      </c>
      <c r="AZ13" s="106">
        <f>IF($A13="","",COUNTIFS('3. Atvaļinājumu žurnāls'!$A$5:$A$200,$A13,'3. Atvaļinājumu žurnāls'!$F$5:$F$200,"Apstiprināts",'3. Atvaļinājumu žurnāls'!$C$5:$C$200,"&lt;="&amp;('1. Iestatījumi'!$C$9+(51-1)*7+6),'3. Atvaļinājumu žurnāls'!$D$5:$D$200,"&gt;="&amp;('1. Iestatījumi'!$C$9+(51-1)*7)))</f>
        <v/>
      </c>
      <c r="BA13" s="106">
        <f>IF($A13="","",COUNTIFS('3. Atvaļinājumu žurnāls'!$A$5:$A$200,$A13,'3. Atvaļinājumu žurnāls'!$F$5:$F$200,"Apstiprināts",'3. Atvaļinājumu žurnāls'!$C$5:$C$200,"&lt;="&amp;('1. Iestatījumi'!$C$9+(52-1)*7+6),'3. Atvaļinājumu žurnāls'!$D$5:$D$200,"&gt;="&amp;('1. Iestatījumi'!$C$9+(52-1)*7)))</f>
        <v/>
      </c>
    </row>
    <row r="14" ht="18" customHeight="1" s="55">
      <c r="A14" s="105">
        <f>IF('2. Darbinieki'!A14="","",'2. Darbinieki'!A14)</f>
        <v/>
      </c>
      <c r="B14" s="106">
        <f>IF($A14="","",COUNTIFS('3. Atvaļinājumu žurnāls'!$A$5:$A$200,$A14,'3. Atvaļinājumu žurnāls'!$F$5:$F$200,"Apstiprināts",'3. Atvaļinājumu žurnāls'!$C$5:$C$200,"&lt;="&amp;('1. Iestatījumi'!$C$9+(1-1)*7+6),'3. Atvaļinājumu žurnāls'!$D$5:$D$200,"&gt;="&amp;('1. Iestatījumi'!$C$9+(1-1)*7)))</f>
        <v/>
      </c>
      <c r="C14" s="106">
        <f>IF($A14="","",COUNTIFS('3. Atvaļinājumu žurnāls'!$A$5:$A$200,$A14,'3. Atvaļinājumu žurnāls'!$F$5:$F$200,"Apstiprināts",'3. Atvaļinājumu žurnāls'!$C$5:$C$200,"&lt;="&amp;('1. Iestatījumi'!$C$9+(2-1)*7+6),'3. Atvaļinājumu žurnāls'!$D$5:$D$200,"&gt;="&amp;('1. Iestatījumi'!$C$9+(2-1)*7)))</f>
        <v/>
      </c>
      <c r="D14" s="106">
        <f>IF($A14="","",COUNTIFS('3. Atvaļinājumu žurnāls'!$A$5:$A$200,$A14,'3. Atvaļinājumu žurnāls'!$F$5:$F$200,"Apstiprināts",'3. Atvaļinājumu žurnāls'!$C$5:$C$200,"&lt;="&amp;('1. Iestatījumi'!$C$9+(3-1)*7+6),'3. Atvaļinājumu žurnāls'!$D$5:$D$200,"&gt;="&amp;('1. Iestatījumi'!$C$9+(3-1)*7)))</f>
        <v/>
      </c>
      <c r="E14" s="106">
        <f>IF($A14="","",COUNTIFS('3. Atvaļinājumu žurnāls'!$A$5:$A$200,$A14,'3. Atvaļinājumu žurnāls'!$F$5:$F$200,"Apstiprināts",'3. Atvaļinājumu žurnāls'!$C$5:$C$200,"&lt;="&amp;('1. Iestatījumi'!$C$9+(4-1)*7+6),'3. Atvaļinājumu žurnāls'!$D$5:$D$200,"&gt;="&amp;('1. Iestatījumi'!$C$9+(4-1)*7)))</f>
        <v/>
      </c>
      <c r="F14" s="106">
        <f>IF($A14="","",COUNTIFS('3. Atvaļinājumu žurnāls'!$A$5:$A$200,$A14,'3. Atvaļinājumu žurnāls'!$F$5:$F$200,"Apstiprināts",'3. Atvaļinājumu žurnāls'!$C$5:$C$200,"&lt;="&amp;('1. Iestatījumi'!$C$9+(5-1)*7+6),'3. Atvaļinājumu žurnāls'!$D$5:$D$200,"&gt;="&amp;('1. Iestatījumi'!$C$9+(5-1)*7)))</f>
        <v/>
      </c>
      <c r="G14" s="106">
        <f>IF($A14="","",COUNTIFS('3. Atvaļinājumu žurnāls'!$A$5:$A$200,$A14,'3. Atvaļinājumu žurnāls'!$F$5:$F$200,"Apstiprināts",'3. Atvaļinājumu žurnāls'!$C$5:$C$200,"&lt;="&amp;('1. Iestatījumi'!$C$9+(6-1)*7+6),'3. Atvaļinājumu žurnāls'!$D$5:$D$200,"&gt;="&amp;('1. Iestatījumi'!$C$9+(6-1)*7)))</f>
        <v/>
      </c>
      <c r="H14" s="106">
        <f>IF($A14="","",COUNTIFS('3. Atvaļinājumu žurnāls'!$A$5:$A$200,$A14,'3. Atvaļinājumu žurnāls'!$F$5:$F$200,"Apstiprināts",'3. Atvaļinājumu žurnāls'!$C$5:$C$200,"&lt;="&amp;('1. Iestatījumi'!$C$9+(7-1)*7+6),'3. Atvaļinājumu žurnāls'!$D$5:$D$200,"&gt;="&amp;('1. Iestatījumi'!$C$9+(7-1)*7)))</f>
        <v/>
      </c>
      <c r="I14" s="106">
        <f>IF($A14="","",COUNTIFS('3. Atvaļinājumu žurnāls'!$A$5:$A$200,$A14,'3. Atvaļinājumu žurnāls'!$F$5:$F$200,"Apstiprināts",'3. Atvaļinājumu žurnāls'!$C$5:$C$200,"&lt;="&amp;('1. Iestatījumi'!$C$9+(8-1)*7+6),'3. Atvaļinājumu žurnāls'!$D$5:$D$200,"&gt;="&amp;('1. Iestatījumi'!$C$9+(8-1)*7)))</f>
        <v/>
      </c>
      <c r="J14" s="106">
        <f>IF($A14="","",COUNTIFS('3. Atvaļinājumu žurnāls'!$A$5:$A$200,$A14,'3. Atvaļinājumu žurnāls'!$F$5:$F$200,"Apstiprināts",'3. Atvaļinājumu žurnāls'!$C$5:$C$200,"&lt;="&amp;('1. Iestatījumi'!$C$9+(9-1)*7+6),'3. Atvaļinājumu žurnāls'!$D$5:$D$200,"&gt;="&amp;('1. Iestatījumi'!$C$9+(9-1)*7)))</f>
        <v/>
      </c>
      <c r="K14" s="106">
        <f>IF($A14="","",COUNTIFS('3. Atvaļinājumu žurnāls'!$A$5:$A$200,$A14,'3. Atvaļinājumu žurnāls'!$F$5:$F$200,"Apstiprināts",'3. Atvaļinājumu žurnāls'!$C$5:$C$200,"&lt;="&amp;('1. Iestatījumi'!$C$9+(10-1)*7+6),'3. Atvaļinājumu žurnāls'!$D$5:$D$200,"&gt;="&amp;('1. Iestatījumi'!$C$9+(10-1)*7)))</f>
        <v/>
      </c>
      <c r="L14" s="106">
        <f>IF($A14="","",COUNTIFS('3. Atvaļinājumu žurnāls'!$A$5:$A$200,$A14,'3. Atvaļinājumu žurnāls'!$F$5:$F$200,"Apstiprināts",'3. Atvaļinājumu žurnāls'!$C$5:$C$200,"&lt;="&amp;('1. Iestatījumi'!$C$9+(11-1)*7+6),'3. Atvaļinājumu žurnāls'!$D$5:$D$200,"&gt;="&amp;('1. Iestatījumi'!$C$9+(11-1)*7)))</f>
        <v/>
      </c>
      <c r="M14" s="106">
        <f>IF($A14="","",COUNTIFS('3. Atvaļinājumu žurnāls'!$A$5:$A$200,$A14,'3. Atvaļinājumu žurnāls'!$F$5:$F$200,"Apstiprināts",'3. Atvaļinājumu žurnāls'!$C$5:$C$200,"&lt;="&amp;('1. Iestatījumi'!$C$9+(12-1)*7+6),'3. Atvaļinājumu žurnāls'!$D$5:$D$200,"&gt;="&amp;('1. Iestatījumi'!$C$9+(12-1)*7)))</f>
        <v/>
      </c>
      <c r="N14" s="106">
        <f>IF($A14="","",COUNTIFS('3. Atvaļinājumu žurnāls'!$A$5:$A$200,$A14,'3. Atvaļinājumu žurnāls'!$F$5:$F$200,"Apstiprināts",'3. Atvaļinājumu žurnāls'!$C$5:$C$200,"&lt;="&amp;('1. Iestatījumi'!$C$9+(13-1)*7+6),'3. Atvaļinājumu žurnāls'!$D$5:$D$200,"&gt;="&amp;('1. Iestatījumi'!$C$9+(13-1)*7)))</f>
        <v/>
      </c>
      <c r="O14" s="106">
        <f>IF($A14="","",COUNTIFS('3. Atvaļinājumu žurnāls'!$A$5:$A$200,$A14,'3. Atvaļinājumu žurnāls'!$F$5:$F$200,"Apstiprināts",'3. Atvaļinājumu žurnāls'!$C$5:$C$200,"&lt;="&amp;('1. Iestatījumi'!$C$9+(14-1)*7+6),'3. Atvaļinājumu žurnāls'!$D$5:$D$200,"&gt;="&amp;('1. Iestatījumi'!$C$9+(14-1)*7)))</f>
        <v/>
      </c>
      <c r="P14" s="106">
        <f>IF($A14="","",COUNTIFS('3. Atvaļinājumu žurnāls'!$A$5:$A$200,$A14,'3. Atvaļinājumu žurnāls'!$F$5:$F$200,"Apstiprināts",'3. Atvaļinājumu žurnāls'!$C$5:$C$200,"&lt;="&amp;('1. Iestatījumi'!$C$9+(15-1)*7+6),'3. Atvaļinājumu žurnāls'!$D$5:$D$200,"&gt;="&amp;('1. Iestatījumi'!$C$9+(15-1)*7)))</f>
        <v/>
      </c>
      <c r="Q14" s="106">
        <f>IF($A14="","",COUNTIFS('3. Atvaļinājumu žurnāls'!$A$5:$A$200,$A14,'3. Atvaļinājumu žurnāls'!$F$5:$F$200,"Apstiprināts",'3. Atvaļinājumu žurnāls'!$C$5:$C$200,"&lt;="&amp;('1. Iestatījumi'!$C$9+(16-1)*7+6),'3. Atvaļinājumu žurnāls'!$D$5:$D$200,"&gt;="&amp;('1. Iestatījumi'!$C$9+(16-1)*7)))</f>
        <v/>
      </c>
      <c r="R14" s="106">
        <f>IF($A14="","",COUNTIFS('3. Atvaļinājumu žurnāls'!$A$5:$A$200,$A14,'3. Atvaļinājumu žurnāls'!$F$5:$F$200,"Apstiprināts",'3. Atvaļinājumu žurnāls'!$C$5:$C$200,"&lt;="&amp;('1. Iestatījumi'!$C$9+(17-1)*7+6),'3. Atvaļinājumu žurnāls'!$D$5:$D$200,"&gt;="&amp;('1. Iestatījumi'!$C$9+(17-1)*7)))</f>
        <v/>
      </c>
      <c r="S14" s="106">
        <f>IF($A14="","",COUNTIFS('3. Atvaļinājumu žurnāls'!$A$5:$A$200,$A14,'3. Atvaļinājumu žurnāls'!$F$5:$F$200,"Apstiprināts",'3. Atvaļinājumu žurnāls'!$C$5:$C$200,"&lt;="&amp;('1. Iestatījumi'!$C$9+(18-1)*7+6),'3. Atvaļinājumu žurnāls'!$D$5:$D$200,"&gt;="&amp;('1. Iestatījumi'!$C$9+(18-1)*7)))</f>
        <v/>
      </c>
      <c r="T14" s="106">
        <f>IF($A14="","",COUNTIFS('3. Atvaļinājumu žurnāls'!$A$5:$A$200,$A14,'3. Atvaļinājumu žurnāls'!$F$5:$F$200,"Apstiprināts",'3. Atvaļinājumu žurnāls'!$C$5:$C$200,"&lt;="&amp;('1. Iestatījumi'!$C$9+(19-1)*7+6),'3. Atvaļinājumu žurnāls'!$D$5:$D$200,"&gt;="&amp;('1. Iestatījumi'!$C$9+(19-1)*7)))</f>
        <v/>
      </c>
      <c r="U14" s="106">
        <f>IF($A14="","",COUNTIFS('3. Atvaļinājumu žurnāls'!$A$5:$A$200,$A14,'3. Atvaļinājumu žurnāls'!$F$5:$F$200,"Apstiprināts",'3. Atvaļinājumu žurnāls'!$C$5:$C$200,"&lt;="&amp;('1. Iestatījumi'!$C$9+(20-1)*7+6),'3. Atvaļinājumu žurnāls'!$D$5:$D$200,"&gt;="&amp;('1. Iestatījumi'!$C$9+(20-1)*7)))</f>
        <v/>
      </c>
      <c r="V14" s="106">
        <f>IF($A14="","",COUNTIFS('3. Atvaļinājumu žurnāls'!$A$5:$A$200,$A14,'3. Atvaļinājumu žurnāls'!$F$5:$F$200,"Apstiprināts",'3. Atvaļinājumu žurnāls'!$C$5:$C$200,"&lt;="&amp;('1. Iestatījumi'!$C$9+(21-1)*7+6),'3. Atvaļinājumu žurnāls'!$D$5:$D$200,"&gt;="&amp;('1. Iestatījumi'!$C$9+(21-1)*7)))</f>
        <v/>
      </c>
      <c r="W14" s="106">
        <f>IF($A14="","",COUNTIFS('3. Atvaļinājumu žurnāls'!$A$5:$A$200,$A14,'3. Atvaļinājumu žurnāls'!$F$5:$F$200,"Apstiprināts",'3. Atvaļinājumu žurnāls'!$C$5:$C$200,"&lt;="&amp;('1. Iestatījumi'!$C$9+(22-1)*7+6),'3. Atvaļinājumu žurnāls'!$D$5:$D$200,"&gt;="&amp;('1. Iestatījumi'!$C$9+(22-1)*7)))</f>
        <v/>
      </c>
      <c r="X14" s="106">
        <f>IF($A14="","",COUNTIFS('3. Atvaļinājumu žurnāls'!$A$5:$A$200,$A14,'3. Atvaļinājumu žurnāls'!$F$5:$F$200,"Apstiprināts",'3. Atvaļinājumu žurnāls'!$C$5:$C$200,"&lt;="&amp;('1. Iestatījumi'!$C$9+(23-1)*7+6),'3. Atvaļinājumu žurnāls'!$D$5:$D$200,"&gt;="&amp;('1. Iestatījumi'!$C$9+(23-1)*7)))</f>
        <v/>
      </c>
      <c r="Y14" s="106">
        <f>IF($A14="","",COUNTIFS('3. Atvaļinājumu žurnāls'!$A$5:$A$200,$A14,'3. Atvaļinājumu žurnāls'!$F$5:$F$200,"Apstiprināts",'3. Atvaļinājumu žurnāls'!$C$5:$C$200,"&lt;="&amp;('1. Iestatījumi'!$C$9+(24-1)*7+6),'3. Atvaļinājumu žurnāls'!$D$5:$D$200,"&gt;="&amp;('1. Iestatījumi'!$C$9+(24-1)*7)))</f>
        <v/>
      </c>
      <c r="Z14" s="106">
        <f>IF($A14="","",COUNTIFS('3. Atvaļinājumu žurnāls'!$A$5:$A$200,$A14,'3. Atvaļinājumu žurnāls'!$F$5:$F$200,"Apstiprināts",'3. Atvaļinājumu žurnāls'!$C$5:$C$200,"&lt;="&amp;('1. Iestatījumi'!$C$9+(25-1)*7+6),'3. Atvaļinājumu žurnāls'!$D$5:$D$200,"&gt;="&amp;('1. Iestatījumi'!$C$9+(25-1)*7)))</f>
        <v/>
      </c>
      <c r="AA14" s="106">
        <f>IF($A14="","",COUNTIFS('3. Atvaļinājumu žurnāls'!$A$5:$A$200,$A14,'3. Atvaļinājumu žurnāls'!$F$5:$F$200,"Apstiprināts",'3. Atvaļinājumu žurnāls'!$C$5:$C$200,"&lt;="&amp;('1. Iestatījumi'!$C$9+(26-1)*7+6),'3. Atvaļinājumu žurnāls'!$D$5:$D$200,"&gt;="&amp;('1. Iestatījumi'!$C$9+(26-1)*7)))</f>
        <v/>
      </c>
      <c r="AB14" s="106">
        <f>IF($A14="","",COUNTIFS('3. Atvaļinājumu žurnāls'!$A$5:$A$200,$A14,'3. Atvaļinājumu žurnāls'!$F$5:$F$200,"Apstiprināts",'3. Atvaļinājumu žurnāls'!$C$5:$C$200,"&lt;="&amp;('1. Iestatījumi'!$C$9+(27-1)*7+6),'3. Atvaļinājumu žurnāls'!$D$5:$D$200,"&gt;="&amp;('1. Iestatījumi'!$C$9+(27-1)*7)))</f>
        <v/>
      </c>
      <c r="AC14" s="106">
        <f>IF($A14="","",COUNTIFS('3. Atvaļinājumu žurnāls'!$A$5:$A$200,$A14,'3. Atvaļinājumu žurnāls'!$F$5:$F$200,"Apstiprināts",'3. Atvaļinājumu žurnāls'!$C$5:$C$200,"&lt;="&amp;('1. Iestatījumi'!$C$9+(28-1)*7+6),'3. Atvaļinājumu žurnāls'!$D$5:$D$200,"&gt;="&amp;('1. Iestatījumi'!$C$9+(28-1)*7)))</f>
        <v/>
      </c>
      <c r="AD14" s="106">
        <f>IF($A14="","",COUNTIFS('3. Atvaļinājumu žurnāls'!$A$5:$A$200,$A14,'3. Atvaļinājumu žurnāls'!$F$5:$F$200,"Apstiprināts",'3. Atvaļinājumu žurnāls'!$C$5:$C$200,"&lt;="&amp;('1. Iestatījumi'!$C$9+(29-1)*7+6),'3. Atvaļinājumu žurnāls'!$D$5:$D$200,"&gt;="&amp;('1. Iestatījumi'!$C$9+(29-1)*7)))</f>
        <v/>
      </c>
      <c r="AE14" s="106">
        <f>IF($A14="","",COUNTIFS('3. Atvaļinājumu žurnāls'!$A$5:$A$200,$A14,'3. Atvaļinājumu žurnāls'!$F$5:$F$200,"Apstiprināts",'3. Atvaļinājumu žurnāls'!$C$5:$C$200,"&lt;="&amp;('1. Iestatījumi'!$C$9+(30-1)*7+6),'3. Atvaļinājumu žurnāls'!$D$5:$D$200,"&gt;="&amp;('1. Iestatījumi'!$C$9+(30-1)*7)))</f>
        <v/>
      </c>
      <c r="AF14" s="106">
        <f>IF($A14="","",COUNTIFS('3. Atvaļinājumu žurnāls'!$A$5:$A$200,$A14,'3. Atvaļinājumu žurnāls'!$F$5:$F$200,"Apstiprināts",'3. Atvaļinājumu žurnāls'!$C$5:$C$200,"&lt;="&amp;('1. Iestatījumi'!$C$9+(31-1)*7+6),'3. Atvaļinājumu žurnāls'!$D$5:$D$200,"&gt;="&amp;('1. Iestatījumi'!$C$9+(31-1)*7)))</f>
        <v/>
      </c>
      <c r="AG14" s="106">
        <f>IF($A14="","",COUNTIFS('3. Atvaļinājumu žurnāls'!$A$5:$A$200,$A14,'3. Atvaļinājumu žurnāls'!$F$5:$F$200,"Apstiprināts",'3. Atvaļinājumu žurnāls'!$C$5:$C$200,"&lt;="&amp;('1. Iestatījumi'!$C$9+(32-1)*7+6),'3. Atvaļinājumu žurnāls'!$D$5:$D$200,"&gt;="&amp;('1. Iestatījumi'!$C$9+(32-1)*7)))</f>
        <v/>
      </c>
      <c r="AH14" s="106">
        <f>IF($A14="","",COUNTIFS('3. Atvaļinājumu žurnāls'!$A$5:$A$200,$A14,'3. Atvaļinājumu žurnāls'!$F$5:$F$200,"Apstiprināts",'3. Atvaļinājumu žurnāls'!$C$5:$C$200,"&lt;="&amp;('1. Iestatījumi'!$C$9+(33-1)*7+6),'3. Atvaļinājumu žurnāls'!$D$5:$D$200,"&gt;="&amp;('1. Iestatījumi'!$C$9+(33-1)*7)))</f>
        <v/>
      </c>
      <c r="AI14" s="106">
        <f>IF($A14="","",COUNTIFS('3. Atvaļinājumu žurnāls'!$A$5:$A$200,$A14,'3. Atvaļinājumu žurnāls'!$F$5:$F$200,"Apstiprināts",'3. Atvaļinājumu žurnāls'!$C$5:$C$200,"&lt;="&amp;('1. Iestatījumi'!$C$9+(34-1)*7+6),'3. Atvaļinājumu žurnāls'!$D$5:$D$200,"&gt;="&amp;('1. Iestatījumi'!$C$9+(34-1)*7)))</f>
        <v/>
      </c>
      <c r="AJ14" s="106">
        <f>IF($A14="","",COUNTIFS('3. Atvaļinājumu žurnāls'!$A$5:$A$200,$A14,'3. Atvaļinājumu žurnāls'!$F$5:$F$200,"Apstiprināts",'3. Atvaļinājumu žurnāls'!$C$5:$C$200,"&lt;="&amp;('1. Iestatījumi'!$C$9+(35-1)*7+6),'3. Atvaļinājumu žurnāls'!$D$5:$D$200,"&gt;="&amp;('1. Iestatījumi'!$C$9+(35-1)*7)))</f>
        <v/>
      </c>
      <c r="AK14" s="106">
        <f>IF($A14="","",COUNTIFS('3. Atvaļinājumu žurnāls'!$A$5:$A$200,$A14,'3. Atvaļinājumu žurnāls'!$F$5:$F$200,"Apstiprināts",'3. Atvaļinājumu žurnāls'!$C$5:$C$200,"&lt;="&amp;('1. Iestatījumi'!$C$9+(36-1)*7+6),'3. Atvaļinājumu žurnāls'!$D$5:$D$200,"&gt;="&amp;('1. Iestatījumi'!$C$9+(36-1)*7)))</f>
        <v/>
      </c>
      <c r="AL14" s="106">
        <f>IF($A14="","",COUNTIFS('3. Atvaļinājumu žurnāls'!$A$5:$A$200,$A14,'3. Atvaļinājumu žurnāls'!$F$5:$F$200,"Apstiprināts",'3. Atvaļinājumu žurnāls'!$C$5:$C$200,"&lt;="&amp;('1. Iestatījumi'!$C$9+(37-1)*7+6),'3. Atvaļinājumu žurnāls'!$D$5:$D$200,"&gt;="&amp;('1. Iestatījumi'!$C$9+(37-1)*7)))</f>
        <v/>
      </c>
      <c r="AM14" s="106">
        <f>IF($A14="","",COUNTIFS('3. Atvaļinājumu žurnāls'!$A$5:$A$200,$A14,'3. Atvaļinājumu žurnāls'!$F$5:$F$200,"Apstiprināts",'3. Atvaļinājumu žurnāls'!$C$5:$C$200,"&lt;="&amp;('1. Iestatījumi'!$C$9+(38-1)*7+6),'3. Atvaļinājumu žurnāls'!$D$5:$D$200,"&gt;="&amp;('1. Iestatījumi'!$C$9+(38-1)*7)))</f>
        <v/>
      </c>
      <c r="AN14" s="106">
        <f>IF($A14="","",COUNTIFS('3. Atvaļinājumu žurnāls'!$A$5:$A$200,$A14,'3. Atvaļinājumu žurnāls'!$F$5:$F$200,"Apstiprināts",'3. Atvaļinājumu žurnāls'!$C$5:$C$200,"&lt;="&amp;('1. Iestatījumi'!$C$9+(39-1)*7+6),'3. Atvaļinājumu žurnāls'!$D$5:$D$200,"&gt;="&amp;('1. Iestatījumi'!$C$9+(39-1)*7)))</f>
        <v/>
      </c>
      <c r="AO14" s="106">
        <f>IF($A14="","",COUNTIFS('3. Atvaļinājumu žurnāls'!$A$5:$A$200,$A14,'3. Atvaļinājumu žurnāls'!$F$5:$F$200,"Apstiprināts",'3. Atvaļinājumu žurnāls'!$C$5:$C$200,"&lt;="&amp;('1. Iestatījumi'!$C$9+(40-1)*7+6),'3. Atvaļinājumu žurnāls'!$D$5:$D$200,"&gt;="&amp;('1. Iestatījumi'!$C$9+(40-1)*7)))</f>
        <v/>
      </c>
      <c r="AP14" s="106">
        <f>IF($A14="","",COUNTIFS('3. Atvaļinājumu žurnāls'!$A$5:$A$200,$A14,'3. Atvaļinājumu žurnāls'!$F$5:$F$200,"Apstiprināts",'3. Atvaļinājumu žurnāls'!$C$5:$C$200,"&lt;="&amp;('1. Iestatījumi'!$C$9+(41-1)*7+6),'3. Atvaļinājumu žurnāls'!$D$5:$D$200,"&gt;="&amp;('1. Iestatījumi'!$C$9+(41-1)*7)))</f>
        <v/>
      </c>
      <c r="AQ14" s="106">
        <f>IF($A14="","",COUNTIFS('3. Atvaļinājumu žurnāls'!$A$5:$A$200,$A14,'3. Atvaļinājumu žurnāls'!$F$5:$F$200,"Apstiprināts",'3. Atvaļinājumu žurnāls'!$C$5:$C$200,"&lt;="&amp;('1. Iestatījumi'!$C$9+(42-1)*7+6),'3. Atvaļinājumu žurnāls'!$D$5:$D$200,"&gt;="&amp;('1. Iestatījumi'!$C$9+(42-1)*7)))</f>
        <v/>
      </c>
      <c r="AR14" s="106">
        <f>IF($A14="","",COUNTIFS('3. Atvaļinājumu žurnāls'!$A$5:$A$200,$A14,'3. Atvaļinājumu žurnāls'!$F$5:$F$200,"Apstiprināts",'3. Atvaļinājumu žurnāls'!$C$5:$C$200,"&lt;="&amp;('1. Iestatījumi'!$C$9+(43-1)*7+6),'3. Atvaļinājumu žurnāls'!$D$5:$D$200,"&gt;="&amp;('1. Iestatījumi'!$C$9+(43-1)*7)))</f>
        <v/>
      </c>
      <c r="AS14" s="106">
        <f>IF($A14="","",COUNTIFS('3. Atvaļinājumu žurnāls'!$A$5:$A$200,$A14,'3. Atvaļinājumu žurnāls'!$F$5:$F$200,"Apstiprināts",'3. Atvaļinājumu žurnāls'!$C$5:$C$200,"&lt;="&amp;('1. Iestatījumi'!$C$9+(44-1)*7+6),'3. Atvaļinājumu žurnāls'!$D$5:$D$200,"&gt;="&amp;('1. Iestatījumi'!$C$9+(44-1)*7)))</f>
        <v/>
      </c>
      <c r="AT14" s="106">
        <f>IF($A14="","",COUNTIFS('3. Atvaļinājumu žurnāls'!$A$5:$A$200,$A14,'3. Atvaļinājumu žurnāls'!$F$5:$F$200,"Apstiprināts",'3. Atvaļinājumu žurnāls'!$C$5:$C$200,"&lt;="&amp;('1. Iestatījumi'!$C$9+(45-1)*7+6),'3. Atvaļinājumu žurnāls'!$D$5:$D$200,"&gt;="&amp;('1. Iestatījumi'!$C$9+(45-1)*7)))</f>
        <v/>
      </c>
      <c r="AU14" s="106">
        <f>IF($A14="","",COUNTIFS('3. Atvaļinājumu žurnāls'!$A$5:$A$200,$A14,'3. Atvaļinājumu žurnāls'!$F$5:$F$200,"Apstiprināts",'3. Atvaļinājumu žurnāls'!$C$5:$C$200,"&lt;="&amp;('1. Iestatījumi'!$C$9+(46-1)*7+6),'3. Atvaļinājumu žurnāls'!$D$5:$D$200,"&gt;="&amp;('1. Iestatījumi'!$C$9+(46-1)*7)))</f>
        <v/>
      </c>
      <c r="AV14" s="106">
        <f>IF($A14="","",COUNTIFS('3. Atvaļinājumu žurnāls'!$A$5:$A$200,$A14,'3. Atvaļinājumu žurnāls'!$F$5:$F$200,"Apstiprināts",'3. Atvaļinājumu žurnāls'!$C$5:$C$200,"&lt;="&amp;('1. Iestatījumi'!$C$9+(47-1)*7+6),'3. Atvaļinājumu žurnāls'!$D$5:$D$200,"&gt;="&amp;('1. Iestatījumi'!$C$9+(47-1)*7)))</f>
        <v/>
      </c>
      <c r="AW14" s="106">
        <f>IF($A14="","",COUNTIFS('3. Atvaļinājumu žurnāls'!$A$5:$A$200,$A14,'3. Atvaļinājumu žurnāls'!$F$5:$F$200,"Apstiprināts",'3. Atvaļinājumu žurnāls'!$C$5:$C$200,"&lt;="&amp;('1. Iestatījumi'!$C$9+(48-1)*7+6),'3. Atvaļinājumu žurnāls'!$D$5:$D$200,"&gt;="&amp;('1. Iestatījumi'!$C$9+(48-1)*7)))</f>
        <v/>
      </c>
      <c r="AX14" s="106">
        <f>IF($A14="","",COUNTIFS('3. Atvaļinājumu žurnāls'!$A$5:$A$200,$A14,'3. Atvaļinājumu žurnāls'!$F$5:$F$200,"Apstiprināts",'3. Atvaļinājumu žurnāls'!$C$5:$C$200,"&lt;="&amp;('1. Iestatījumi'!$C$9+(49-1)*7+6),'3. Atvaļinājumu žurnāls'!$D$5:$D$200,"&gt;="&amp;('1. Iestatījumi'!$C$9+(49-1)*7)))</f>
        <v/>
      </c>
      <c r="AY14" s="106">
        <f>IF($A14="","",COUNTIFS('3. Atvaļinājumu žurnāls'!$A$5:$A$200,$A14,'3. Atvaļinājumu žurnāls'!$F$5:$F$200,"Apstiprināts",'3. Atvaļinājumu žurnāls'!$C$5:$C$200,"&lt;="&amp;('1. Iestatījumi'!$C$9+(50-1)*7+6),'3. Atvaļinājumu žurnāls'!$D$5:$D$200,"&gt;="&amp;('1. Iestatījumi'!$C$9+(50-1)*7)))</f>
        <v/>
      </c>
      <c r="AZ14" s="106">
        <f>IF($A14="","",COUNTIFS('3. Atvaļinājumu žurnāls'!$A$5:$A$200,$A14,'3. Atvaļinājumu žurnāls'!$F$5:$F$200,"Apstiprināts",'3. Atvaļinājumu žurnāls'!$C$5:$C$200,"&lt;="&amp;('1. Iestatījumi'!$C$9+(51-1)*7+6),'3. Atvaļinājumu žurnāls'!$D$5:$D$200,"&gt;="&amp;('1. Iestatījumi'!$C$9+(51-1)*7)))</f>
        <v/>
      </c>
      <c r="BA14" s="106">
        <f>IF($A14="","",COUNTIFS('3. Atvaļinājumu žurnāls'!$A$5:$A$200,$A14,'3. Atvaļinājumu žurnāls'!$F$5:$F$200,"Apstiprināts",'3. Atvaļinājumu žurnāls'!$C$5:$C$200,"&lt;="&amp;('1. Iestatījumi'!$C$9+(52-1)*7+6),'3. Atvaļinājumu žurnāls'!$D$5:$D$200,"&gt;="&amp;('1. Iestatījumi'!$C$9+(52-1)*7)))</f>
        <v/>
      </c>
    </row>
    <row r="15" ht="18" customHeight="1" s="55">
      <c r="A15" s="105">
        <f>IF('2. Darbinieki'!A15="","",'2. Darbinieki'!A15)</f>
        <v/>
      </c>
      <c r="B15" s="106">
        <f>IF($A15="","",COUNTIFS('3. Atvaļinājumu žurnāls'!$A$5:$A$200,$A15,'3. Atvaļinājumu žurnāls'!$F$5:$F$200,"Apstiprināts",'3. Atvaļinājumu žurnāls'!$C$5:$C$200,"&lt;="&amp;('1. Iestatījumi'!$C$9+(1-1)*7+6),'3. Atvaļinājumu žurnāls'!$D$5:$D$200,"&gt;="&amp;('1. Iestatījumi'!$C$9+(1-1)*7)))</f>
        <v/>
      </c>
      <c r="C15" s="106">
        <f>IF($A15="","",COUNTIFS('3. Atvaļinājumu žurnāls'!$A$5:$A$200,$A15,'3. Atvaļinājumu žurnāls'!$F$5:$F$200,"Apstiprināts",'3. Atvaļinājumu žurnāls'!$C$5:$C$200,"&lt;="&amp;('1. Iestatījumi'!$C$9+(2-1)*7+6),'3. Atvaļinājumu žurnāls'!$D$5:$D$200,"&gt;="&amp;('1. Iestatījumi'!$C$9+(2-1)*7)))</f>
        <v/>
      </c>
      <c r="D15" s="106">
        <f>IF($A15="","",COUNTIFS('3. Atvaļinājumu žurnāls'!$A$5:$A$200,$A15,'3. Atvaļinājumu žurnāls'!$F$5:$F$200,"Apstiprināts",'3. Atvaļinājumu žurnāls'!$C$5:$C$200,"&lt;="&amp;('1. Iestatījumi'!$C$9+(3-1)*7+6),'3. Atvaļinājumu žurnāls'!$D$5:$D$200,"&gt;="&amp;('1. Iestatījumi'!$C$9+(3-1)*7)))</f>
        <v/>
      </c>
      <c r="E15" s="106">
        <f>IF($A15="","",COUNTIFS('3. Atvaļinājumu žurnāls'!$A$5:$A$200,$A15,'3. Atvaļinājumu žurnāls'!$F$5:$F$200,"Apstiprināts",'3. Atvaļinājumu žurnāls'!$C$5:$C$200,"&lt;="&amp;('1. Iestatījumi'!$C$9+(4-1)*7+6),'3. Atvaļinājumu žurnāls'!$D$5:$D$200,"&gt;="&amp;('1. Iestatījumi'!$C$9+(4-1)*7)))</f>
        <v/>
      </c>
      <c r="F15" s="106">
        <f>IF($A15="","",COUNTIFS('3. Atvaļinājumu žurnāls'!$A$5:$A$200,$A15,'3. Atvaļinājumu žurnāls'!$F$5:$F$200,"Apstiprināts",'3. Atvaļinājumu žurnāls'!$C$5:$C$200,"&lt;="&amp;('1. Iestatījumi'!$C$9+(5-1)*7+6),'3. Atvaļinājumu žurnāls'!$D$5:$D$200,"&gt;="&amp;('1. Iestatījumi'!$C$9+(5-1)*7)))</f>
        <v/>
      </c>
      <c r="G15" s="106">
        <f>IF($A15="","",COUNTIFS('3. Atvaļinājumu žurnāls'!$A$5:$A$200,$A15,'3. Atvaļinājumu žurnāls'!$F$5:$F$200,"Apstiprināts",'3. Atvaļinājumu žurnāls'!$C$5:$C$200,"&lt;="&amp;('1. Iestatījumi'!$C$9+(6-1)*7+6),'3. Atvaļinājumu žurnāls'!$D$5:$D$200,"&gt;="&amp;('1. Iestatījumi'!$C$9+(6-1)*7)))</f>
        <v/>
      </c>
      <c r="H15" s="106">
        <f>IF($A15="","",COUNTIFS('3. Atvaļinājumu žurnāls'!$A$5:$A$200,$A15,'3. Atvaļinājumu žurnāls'!$F$5:$F$200,"Apstiprināts",'3. Atvaļinājumu žurnāls'!$C$5:$C$200,"&lt;="&amp;('1. Iestatījumi'!$C$9+(7-1)*7+6),'3. Atvaļinājumu žurnāls'!$D$5:$D$200,"&gt;="&amp;('1. Iestatījumi'!$C$9+(7-1)*7)))</f>
        <v/>
      </c>
      <c r="I15" s="106">
        <f>IF($A15="","",COUNTIFS('3. Atvaļinājumu žurnāls'!$A$5:$A$200,$A15,'3. Atvaļinājumu žurnāls'!$F$5:$F$200,"Apstiprināts",'3. Atvaļinājumu žurnāls'!$C$5:$C$200,"&lt;="&amp;('1. Iestatījumi'!$C$9+(8-1)*7+6),'3. Atvaļinājumu žurnāls'!$D$5:$D$200,"&gt;="&amp;('1. Iestatījumi'!$C$9+(8-1)*7)))</f>
        <v/>
      </c>
      <c r="J15" s="106">
        <f>IF($A15="","",COUNTIFS('3. Atvaļinājumu žurnāls'!$A$5:$A$200,$A15,'3. Atvaļinājumu žurnāls'!$F$5:$F$200,"Apstiprināts",'3. Atvaļinājumu žurnāls'!$C$5:$C$200,"&lt;="&amp;('1. Iestatījumi'!$C$9+(9-1)*7+6),'3. Atvaļinājumu žurnāls'!$D$5:$D$200,"&gt;="&amp;('1. Iestatījumi'!$C$9+(9-1)*7)))</f>
        <v/>
      </c>
      <c r="K15" s="106">
        <f>IF($A15="","",COUNTIFS('3. Atvaļinājumu žurnāls'!$A$5:$A$200,$A15,'3. Atvaļinājumu žurnāls'!$F$5:$F$200,"Apstiprināts",'3. Atvaļinājumu žurnāls'!$C$5:$C$200,"&lt;="&amp;('1. Iestatījumi'!$C$9+(10-1)*7+6),'3. Atvaļinājumu žurnāls'!$D$5:$D$200,"&gt;="&amp;('1. Iestatījumi'!$C$9+(10-1)*7)))</f>
        <v/>
      </c>
      <c r="L15" s="106">
        <f>IF($A15="","",COUNTIFS('3. Atvaļinājumu žurnāls'!$A$5:$A$200,$A15,'3. Atvaļinājumu žurnāls'!$F$5:$F$200,"Apstiprināts",'3. Atvaļinājumu žurnāls'!$C$5:$C$200,"&lt;="&amp;('1. Iestatījumi'!$C$9+(11-1)*7+6),'3. Atvaļinājumu žurnāls'!$D$5:$D$200,"&gt;="&amp;('1. Iestatījumi'!$C$9+(11-1)*7)))</f>
        <v/>
      </c>
      <c r="M15" s="106">
        <f>IF($A15="","",COUNTIFS('3. Atvaļinājumu žurnāls'!$A$5:$A$200,$A15,'3. Atvaļinājumu žurnāls'!$F$5:$F$200,"Apstiprināts",'3. Atvaļinājumu žurnāls'!$C$5:$C$200,"&lt;="&amp;('1. Iestatījumi'!$C$9+(12-1)*7+6),'3. Atvaļinājumu žurnāls'!$D$5:$D$200,"&gt;="&amp;('1. Iestatījumi'!$C$9+(12-1)*7)))</f>
        <v/>
      </c>
      <c r="N15" s="106">
        <f>IF($A15="","",COUNTIFS('3. Atvaļinājumu žurnāls'!$A$5:$A$200,$A15,'3. Atvaļinājumu žurnāls'!$F$5:$F$200,"Apstiprināts",'3. Atvaļinājumu žurnāls'!$C$5:$C$200,"&lt;="&amp;('1. Iestatījumi'!$C$9+(13-1)*7+6),'3. Atvaļinājumu žurnāls'!$D$5:$D$200,"&gt;="&amp;('1. Iestatījumi'!$C$9+(13-1)*7)))</f>
        <v/>
      </c>
      <c r="O15" s="106">
        <f>IF($A15="","",COUNTIFS('3. Atvaļinājumu žurnāls'!$A$5:$A$200,$A15,'3. Atvaļinājumu žurnāls'!$F$5:$F$200,"Apstiprināts",'3. Atvaļinājumu žurnāls'!$C$5:$C$200,"&lt;="&amp;('1. Iestatījumi'!$C$9+(14-1)*7+6),'3. Atvaļinājumu žurnāls'!$D$5:$D$200,"&gt;="&amp;('1. Iestatījumi'!$C$9+(14-1)*7)))</f>
        <v/>
      </c>
      <c r="P15" s="106">
        <f>IF($A15="","",COUNTIFS('3. Atvaļinājumu žurnāls'!$A$5:$A$200,$A15,'3. Atvaļinājumu žurnāls'!$F$5:$F$200,"Apstiprināts",'3. Atvaļinājumu žurnāls'!$C$5:$C$200,"&lt;="&amp;('1. Iestatījumi'!$C$9+(15-1)*7+6),'3. Atvaļinājumu žurnāls'!$D$5:$D$200,"&gt;="&amp;('1. Iestatījumi'!$C$9+(15-1)*7)))</f>
        <v/>
      </c>
      <c r="Q15" s="106">
        <f>IF($A15="","",COUNTIFS('3. Atvaļinājumu žurnāls'!$A$5:$A$200,$A15,'3. Atvaļinājumu žurnāls'!$F$5:$F$200,"Apstiprināts",'3. Atvaļinājumu žurnāls'!$C$5:$C$200,"&lt;="&amp;('1. Iestatījumi'!$C$9+(16-1)*7+6),'3. Atvaļinājumu žurnāls'!$D$5:$D$200,"&gt;="&amp;('1. Iestatījumi'!$C$9+(16-1)*7)))</f>
        <v/>
      </c>
      <c r="R15" s="106">
        <f>IF($A15="","",COUNTIFS('3. Atvaļinājumu žurnāls'!$A$5:$A$200,$A15,'3. Atvaļinājumu žurnāls'!$F$5:$F$200,"Apstiprināts",'3. Atvaļinājumu žurnāls'!$C$5:$C$200,"&lt;="&amp;('1. Iestatījumi'!$C$9+(17-1)*7+6),'3. Atvaļinājumu žurnāls'!$D$5:$D$200,"&gt;="&amp;('1. Iestatījumi'!$C$9+(17-1)*7)))</f>
        <v/>
      </c>
      <c r="S15" s="106">
        <f>IF($A15="","",COUNTIFS('3. Atvaļinājumu žurnāls'!$A$5:$A$200,$A15,'3. Atvaļinājumu žurnāls'!$F$5:$F$200,"Apstiprināts",'3. Atvaļinājumu žurnāls'!$C$5:$C$200,"&lt;="&amp;('1. Iestatījumi'!$C$9+(18-1)*7+6),'3. Atvaļinājumu žurnāls'!$D$5:$D$200,"&gt;="&amp;('1. Iestatījumi'!$C$9+(18-1)*7)))</f>
        <v/>
      </c>
      <c r="T15" s="106">
        <f>IF($A15="","",COUNTIFS('3. Atvaļinājumu žurnāls'!$A$5:$A$200,$A15,'3. Atvaļinājumu žurnāls'!$F$5:$F$200,"Apstiprināts",'3. Atvaļinājumu žurnāls'!$C$5:$C$200,"&lt;="&amp;('1. Iestatījumi'!$C$9+(19-1)*7+6),'3. Atvaļinājumu žurnāls'!$D$5:$D$200,"&gt;="&amp;('1. Iestatījumi'!$C$9+(19-1)*7)))</f>
        <v/>
      </c>
      <c r="U15" s="106">
        <f>IF($A15="","",COUNTIFS('3. Atvaļinājumu žurnāls'!$A$5:$A$200,$A15,'3. Atvaļinājumu žurnāls'!$F$5:$F$200,"Apstiprināts",'3. Atvaļinājumu žurnāls'!$C$5:$C$200,"&lt;="&amp;('1. Iestatījumi'!$C$9+(20-1)*7+6),'3. Atvaļinājumu žurnāls'!$D$5:$D$200,"&gt;="&amp;('1. Iestatījumi'!$C$9+(20-1)*7)))</f>
        <v/>
      </c>
      <c r="V15" s="106">
        <f>IF($A15="","",COUNTIFS('3. Atvaļinājumu žurnāls'!$A$5:$A$200,$A15,'3. Atvaļinājumu žurnāls'!$F$5:$F$200,"Apstiprināts",'3. Atvaļinājumu žurnāls'!$C$5:$C$200,"&lt;="&amp;('1. Iestatījumi'!$C$9+(21-1)*7+6),'3. Atvaļinājumu žurnāls'!$D$5:$D$200,"&gt;="&amp;('1. Iestatījumi'!$C$9+(21-1)*7)))</f>
        <v/>
      </c>
      <c r="W15" s="106">
        <f>IF($A15="","",COUNTIFS('3. Atvaļinājumu žurnāls'!$A$5:$A$200,$A15,'3. Atvaļinājumu žurnāls'!$F$5:$F$200,"Apstiprināts",'3. Atvaļinājumu žurnāls'!$C$5:$C$200,"&lt;="&amp;('1. Iestatījumi'!$C$9+(22-1)*7+6),'3. Atvaļinājumu žurnāls'!$D$5:$D$200,"&gt;="&amp;('1. Iestatījumi'!$C$9+(22-1)*7)))</f>
        <v/>
      </c>
      <c r="X15" s="106">
        <f>IF($A15="","",COUNTIFS('3. Atvaļinājumu žurnāls'!$A$5:$A$200,$A15,'3. Atvaļinājumu žurnāls'!$F$5:$F$200,"Apstiprināts",'3. Atvaļinājumu žurnāls'!$C$5:$C$200,"&lt;="&amp;('1. Iestatījumi'!$C$9+(23-1)*7+6),'3. Atvaļinājumu žurnāls'!$D$5:$D$200,"&gt;="&amp;('1. Iestatījumi'!$C$9+(23-1)*7)))</f>
        <v/>
      </c>
      <c r="Y15" s="106">
        <f>IF($A15="","",COUNTIFS('3. Atvaļinājumu žurnāls'!$A$5:$A$200,$A15,'3. Atvaļinājumu žurnāls'!$F$5:$F$200,"Apstiprināts",'3. Atvaļinājumu žurnāls'!$C$5:$C$200,"&lt;="&amp;('1. Iestatījumi'!$C$9+(24-1)*7+6),'3. Atvaļinājumu žurnāls'!$D$5:$D$200,"&gt;="&amp;('1. Iestatījumi'!$C$9+(24-1)*7)))</f>
        <v/>
      </c>
      <c r="Z15" s="106">
        <f>IF($A15="","",COUNTIFS('3. Atvaļinājumu žurnāls'!$A$5:$A$200,$A15,'3. Atvaļinājumu žurnāls'!$F$5:$F$200,"Apstiprināts",'3. Atvaļinājumu žurnāls'!$C$5:$C$200,"&lt;="&amp;('1. Iestatījumi'!$C$9+(25-1)*7+6),'3. Atvaļinājumu žurnāls'!$D$5:$D$200,"&gt;="&amp;('1. Iestatījumi'!$C$9+(25-1)*7)))</f>
        <v/>
      </c>
      <c r="AA15" s="106">
        <f>IF($A15="","",COUNTIFS('3. Atvaļinājumu žurnāls'!$A$5:$A$200,$A15,'3. Atvaļinājumu žurnāls'!$F$5:$F$200,"Apstiprināts",'3. Atvaļinājumu žurnāls'!$C$5:$C$200,"&lt;="&amp;('1. Iestatījumi'!$C$9+(26-1)*7+6),'3. Atvaļinājumu žurnāls'!$D$5:$D$200,"&gt;="&amp;('1. Iestatījumi'!$C$9+(26-1)*7)))</f>
        <v/>
      </c>
      <c r="AB15" s="106">
        <f>IF($A15="","",COUNTIFS('3. Atvaļinājumu žurnāls'!$A$5:$A$200,$A15,'3. Atvaļinājumu žurnāls'!$F$5:$F$200,"Apstiprināts",'3. Atvaļinājumu žurnāls'!$C$5:$C$200,"&lt;="&amp;('1. Iestatījumi'!$C$9+(27-1)*7+6),'3. Atvaļinājumu žurnāls'!$D$5:$D$200,"&gt;="&amp;('1. Iestatījumi'!$C$9+(27-1)*7)))</f>
        <v/>
      </c>
      <c r="AC15" s="106">
        <f>IF($A15="","",COUNTIFS('3. Atvaļinājumu žurnāls'!$A$5:$A$200,$A15,'3. Atvaļinājumu žurnāls'!$F$5:$F$200,"Apstiprināts",'3. Atvaļinājumu žurnāls'!$C$5:$C$200,"&lt;="&amp;('1. Iestatījumi'!$C$9+(28-1)*7+6),'3. Atvaļinājumu žurnāls'!$D$5:$D$200,"&gt;="&amp;('1. Iestatījumi'!$C$9+(28-1)*7)))</f>
        <v/>
      </c>
      <c r="AD15" s="106">
        <f>IF($A15="","",COUNTIFS('3. Atvaļinājumu žurnāls'!$A$5:$A$200,$A15,'3. Atvaļinājumu žurnāls'!$F$5:$F$200,"Apstiprināts",'3. Atvaļinājumu žurnāls'!$C$5:$C$200,"&lt;="&amp;('1. Iestatījumi'!$C$9+(29-1)*7+6),'3. Atvaļinājumu žurnāls'!$D$5:$D$200,"&gt;="&amp;('1. Iestatījumi'!$C$9+(29-1)*7)))</f>
        <v/>
      </c>
      <c r="AE15" s="106">
        <f>IF($A15="","",COUNTIFS('3. Atvaļinājumu žurnāls'!$A$5:$A$200,$A15,'3. Atvaļinājumu žurnāls'!$F$5:$F$200,"Apstiprināts",'3. Atvaļinājumu žurnāls'!$C$5:$C$200,"&lt;="&amp;('1. Iestatījumi'!$C$9+(30-1)*7+6),'3. Atvaļinājumu žurnāls'!$D$5:$D$200,"&gt;="&amp;('1. Iestatījumi'!$C$9+(30-1)*7)))</f>
        <v/>
      </c>
      <c r="AF15" s="106">
        <f>IF($A15="","",COUNTIFS('3. Atvaļinājumu žurnāls'!$A$5:$A$200,$A15,'3. Atvaļinājumu žurnāls'!$F$5:$F$200,"Apstiprināts",'3. Atvaļinājumu žurnāls'!$C$5:$C$200,"&lt;="&amp;('1. Iestatījumi'!$C$9+(31-1)*7+6),'3. Atvaļinājumu žurnāls'!$D$5:$D$200,"&gt;="&amp;('1. Iestatījumi'!$C$9+(31-1)*7)))</f>
        <v/>
      </c>
      <c r="AG15" s="106">
        <f>IF($A15="","",COUNTIFS('3. Atvaļinājumu žurnāls'!$A$5:$A$200,$A15,'3. Atvaļinājumu žurnāls'!$F$5:$F$200,"Apstiprināts",'3. Atvaļinājumu žurnāls'!$C$5:$C$200,"&lt;="&amp;('1. Iestatījumi'!$C$9+(32-1)*7+6),'3. Atvaļinājumu žurnāls'!$D$5:$D$200,"&gt;="&amp;('1. Iestatījumi'!$C$9+(32-1)*7)))</f>
        <v/>
      </c>
      <c r="AH15" s="106">
        <f>IF($A15="","",COUNTIFS('3. Atvaļinājumu žurnāls'!$A$5:$A$200,$A15,'3. Atvaļinājumu žurnāls'!$F$5:$F$200,"Apstiprināts",'3. Atvaļinājumu žurnāls'!$C$5:$C$200,"&lt;="&amp;('1. Iestatījumi'!$C$9+(33-1)*7+6),'3. Atvaļinājumu žurnāls'!$D$5:$D$200,"&gt;="&amp;('1. Iestatījumi'!$C$9+(33-1)*7)))</f>
        <v/>
      </c>
      <c r="AI15" s="106">
        <f>IF($A15="","",COUNTIFS('3. Atvaļinājumu žurnāls'!$A$5:$A$200,$A15,'3. Atvaļinājumu žurnāls'!$F$5:$F$200,"Apstiprināts",'3. Atvaļinājumu žurnāls'!$C$5:$C$200,"&lt;="&amp;('1. Iestatījumi'!$C$9+(34-1)*7+6),'3. Atvaļinājumu žurnāls'!$D$5:$D$200,"&gt;="&amp;('1. Iestatījumi'!$C$9+(34-1)*7)))</f>
        <v/>
      </c>
      <c r="AJ15" s="106">
        <f>IF($A15="","",COUNTIFS('3. Atvaļinājumu žurnāls'!$A$5:$A$200,$A15,'3. Atvaļinājumu žurnāls'!$F$5:$F$200,"Apstiprināts",'3. Atvaļinājumu žurnāls'!$C$5:$C$200,"&lt;="&amp;('1. Iestatījumi'!$C$9+(35-1)*7+6),'3. Atvaļinājumu žurnāls'!$D$5:$D$200,"&gt;="&amp;('1. Iestatījumi'!$C$9+(35-1)*7)))</f>
        <v/>
      </c>
      <c r="AK15" s="106">
        <f>IF($A15="","",COUNTIFS('3. Atvaļinājumu žurnāls'!$A$5:$A$200,$A15,'3. Atvaļinājumu žurnāls'!$F$5:$F$200,"Apstiprināts",'3. Atvaļinājumu žurnāls'!$C$5:$C$200,"&lt;="&amp;('1. Iestatījumi'!$C$9+(36-1)*7+6),'3. Atvaļinājumu žurnāls'!$D$5:$D$200,"&gt;="&amp;('1. Iestatījumi'!$C$9+(36-1)*7)))</f>
        <v/>
      </c>
      <c r="AL15" s="106">
        <f>IF($A15="","",COUNTIFS('3. Atvaļinājumu žurnāls'!$A$5:$A$200,$A15,'3. Atvaļinājumu žurnāls'!$F$5:$F$200,"Apstiprināts",'3. Atvaļinājumu žurnāls'!$C$5:$C$200,"&lt;="&amp;('1. Iestatījumi'!$C$9+(37-1)*7+6),'3. Atvaļinājumu žurnāls'!$D$5:$D$200,"&gt;="&amp;('1. Iestatījumi'!$C$9+(37-1)*7)))</f>
        <v/>
      </c>
      <c r="AM15" s="106">
        <f>IF($A15="","",COUNTIFS('3. Atvaļinājumu žurnāls'!$A$5:$A$200,$A15,'3. Atvaļinājumu žurnāls'!$F$5:$F$200,"Apstiprināts",'3. Atvaļinājumu žurnāls'!$C$5:$C$200,"&lt;="&amp;('1. Iestatījumi'!$C$9+(38-1)*7+6),'3. Atvaļinājumu žurnāls'!$D$5:$D$200,"&gt;="&amp;('1. Iestatījumi'!$C$9+(38-1)*7)))</f>
        <v/>
      </c>
      <c r="AN15" s="106">
        <f>IF($A15="","",COUNTIFS('3. Atvaļinājumu žurnāls'!$A$5:$A$200,$A15,'3. Atvaļinājumu žurnāls'!$F$5:$F$200,"Apstiprināts",'3. Atvaļinājumu žurnāls'!$C$5:$C$200,"&lt;="&amp;('1. Iestatījumi'!$C$9+(39-1)*7+6),'3. Atvaļinājumu žurnāls'!$D$5:$D$200,"&gt;="&amp;('1. Iestatījumi'!$C$9+(39-1)*7)))</f>
        <v/>
      </c>
      <c r="AO15" s="106">
        <f>IF($A15="","",COUNTIFS('3. Atvaļinājumu žurnāls'!$A$5:$A$200,$A15,'3. Atvaļinājumu žurnāls'!$F$5:$F$200,"Apstiprināts",'3. Atvaļinājumu žurnāls'!$C$5:$C$200,"&lt;="&amp;('1. Iestatījumi'!$C$9+(40-1)*7+6),'3. Atvaļinājumu žurnāls'!$D$5:$D$200,"&gt;="&amp;('1. Iestatījumi'!$C$9+(40-1)*7)))</f>
        <v/>
      </c>
      <c r="AP15" s="106">
        <f>IF($A15="","",COUNTIFS('3. Atvaļinājumu žurnāls'!$A$5:$A$200,$A15,'3. Atvaļinājumu žurnāls'!$F$5:$F$200,"Apstiprināts",'3. Atvaļinājumu žurnāls'!$C$5:$C$200,"&lt;="&amp;('1. Iestatījumi'!$C$9+(41-1)*7+6),'3. Atvaļinājumu žurnāls'!$D$5:$D$200,"&gt;="&amp;('1. Iestatījumi'!$C$9+(41-1)*7)))</f>
        <v/>
      </c>
      <c r="AQ15" s="106">
        <f>IF($A15="","",COUNTIFS('3. Atvaļinājumu žurnāls'!$A$5:$A$200,$A15,'3. Atvaļinājumu žurnāls'!$F$5:$F$200,"Apstiprināts",'3. Atvaļinājumu žurnāls'!$C$5:$C$200,"&lt;="&amp;('1. Iestatījumi'!$C$9+(42-1)*7+6),'3. Atvaļinājumu žurnāls'!$D$5:$D$200,"&gt;="&amp;('1. Iestatījumi'!$C$9+(42-1)*7)))</f>
        <v/>
      </c>
      <c r="AR15" s="106">
        <f>IF($A15="","",COUNTIFS('3. Atvaļinājumu žurnāls'!$A$5:$A$200,$A15,'3. Atvaļinājumu žurnāls'!$F$5:$F$200,"Apstiprināts",'3. Atvaļinājumu žurnāls'!$C$5:$C$200,"&lt;="&amp;('1. Iestatījumi'!$C$9+(43-1)*7+6),'3. Atvaļinājumu žurnāls'!$D$5:$D$200,"&gt;="&amp;('1. Iestatījumi'!$C$9+(43-1)*7)))</f>
        <v/>
      </c>
      <c r="AS15" s="106">
        <f>IF($A15="","",COUNTIFS('3. Atvaļinājumu žurnāls'!$A$5:$A$200,$A15,'3. Atvaļinājumu žurnāls'!$F$5:$F$200,"Apstiprināts",'3. Atvaļinājumu žurnāls'!$C$5:$C$200,"&lt;="&amp;('1. Iestatījumi'!$C$9+(44-1)*7+6),'3. Atvaļinājumu žurnāls'!$D$5:$D$200,"&gt;="&amp;('1. Iestatījumi'!$C$9+(44-1)*7)))</f>
        <v/>
      </c>
      <c r="AT15" s="106">
        <f>IF($A15="","",COUNTIFS('3. Atvaļinājumu žurnāls'!$A$5:$A$200,$A15,'3. Atvaļinājumu žurnāls'!$F$5:$F$200,"Apstiprināts",'3. Atvaļinājumu žurnāls'!$C$5:$C$200,"&lt;="&amp;('1. Iestatījumi'!$C$9+(45-1)*7+6),'3. Atvaļinājumu žurnāls'!$D$5:$D$200,"&gt;="&amp;('1. Iestatījumi'!$C$9+(45-1)*7)))</f>
        <v/>
      </c>
      <c r="AU15" s="106">
        <f>IF($A15="","",COUNTIFS('3. Atvaļinājumu žurnāls'!$A$5:$A$200,$A15,'3. Atvaļinājumu žurnāls'!$F$5:$F$200,"Apstiprināts",'3. Atvaļinājumu žurnāls'!$C$5:$C$200,"&lt;="&amp;('1. Iestatījumi'!$C$9+(46-1)*7+6),'3. Atvaļinājumu žurnāls'!$D$5:$D$200,"&gt;="&amp;('1. Iestatījumi'!$C$9+(46-1)*7)))</f>
        <v/>
      </c>
      <c r="AV15" s="106">
        <f>IF($A15="","",COUNTIFS('3. Atvaļinājumu žurnāls'!$A$5:$A$200,$A15,'3. Atvaļinājumu žurnāls'!$F$5:$F$200,"Apstiprināts",'3. Atvaļinājumu žurnāls'!$C$5:$C$200,"&lt;="&amp;('1. Iestatījumi'!$C$9+(47-1)*7+6),'3. Atvaļinājumu žurnāls'!$D$5:$D$200,"&gt;="&amp;('1. Iestatījumi'!$C$9+(47-1)*7)))</f>
        <v/>
      </c>
      <c r="AW15" s="106">
        <f>IF($A15="","",COUNTIFS('3. Atvaļinājumu žurnāls'!$A$5:$A$200,$A15,'3. Atvaļinājumu žurnāls'!$F$5:$F$200,"Apstiprināts",'3. Atvaļinājumu žurnāls'!$C$5:$C$200,"&lt;="&amp;('1. Iestatījumi'!$C$9+(48-1)*7+6),'3. Atvaļinājumu žurnāls'!$D$5:$D$200,"&gt;="&amp;('1. Iestatījumi'!$C$9+(48-1)*7)))</f>
        <v/>
      </c>
      <c r="AX15" s="106">
        <f>IF($A15="","",COUNTIFS('3. Atvaļinājumu žurnāls'!$A$5:$A$200,$A15,'3. Atvaļinājumu žurnāls'!$F$5:$F$200,"Apstiprināts",'3. Atvaļinājumu žurnāls'!$C$5:$C$200,"&lt;="&amp;('1. Iestatījumi'!$C$9+(49-1)*7+6),'3. Atvaļinājumu žurnāls'!$D$5:$D$200,"&gt;="&amp;('1. Iestatījumi'!$C$9+(49-1)*7)))</f>
        <v/>
      </c>
      <c r="AY15" s="106">
        <f>IF($A15="","",COUNTIFS('3. Atvaļinājumu žurnāls'!$A$5:$A$200,$A15,'3. Atvaļinājumu žurnāls'!$F$5:$F$200,"Apstiprināts",'3. Atvaļinājumu žurnāls'!$C$5:$C$200,"&lt;="&amp;('1. Iestatījumi'!$C$9+(50-1)*7+6),'3. Atvaļinājumu žurnāls'!$D$5:$D$200,"&gt;="&amp;('1. Iestatījumi'!$C$9+(50-1)*7)))</f>
        <v/>
      </c>
      <c r="AZ15" s="106">
        <f>IF($A15="","",COUNTIFS('3. Atvaļinājumu žurnāls'!$A$5:$A$200,$A15,'3. Atvaļinājumu žurnāls'!$F$5:$F$200,"Apstiprināts",'3. Atvaļinājumu žurnāls'!$C$5:$C$200,"&lt;="&amp;('1. Iestatījumi'!$C$9+(51-1)*7+6),'3. Atvaļinājumu žurnāls'!$D$5:$D$200,"&gt;="&amp;('1. Iestatījumi'!$C$9+(51-1)*7)))</f>
        <v/>
      </c>
      <c r="BA15" s="106">
        <f>IF($A15="","",COUNTIFS('3. Atvaļinājumu žurnāls'!$A$5:$A$200,$A15,'3. Atvaļinājumu žurnāls'!$F$5:$F$200,"Apstiprināts",'3. Atvaļinājumu žurnāls'!$C$5:$C$200,"&lt;="&amp;('1. Iestatījumi'!$C$9+(52-1)*7+6),'3. Atvaļinājumu žurnāls'!$D$5:$D$200,"&gt;="&amp;('1. Iestatījumi'!$C$9+(52-1)*7)))</f>
        <v/>
      </c>
    </row>
    <row r="16" ht="18" customHeight="1" s="55">
      <c r="A16" s="105">
        <f>IF('2. Darbinieki'!A16="","",'2. Darbinieki'!A16)</f>
        <v/>
      </c>
      <c r="B16" s="106">
        <f>IF($A16="","",COUNTIFS('3. Atvaļinājumu žurnāls'!$A$5:$A$200,$A16,'3. Atvaļinājumu žurnāls'!$F$5:$F$200,"Apstiprināts",'3. Atvaļinājumu žurnāls'!$C$5:$C$200,"&lt;="&amp;('1. Iestatījumi'!$C$9+(1-1)*7+6),'3. Atvaļinājumu žurnāls'!$D$5:$D$200,"&gt;="&amp;('1. Iestatījumi'!$C$9+(1-1)*7)))</f>
        <v/>
      </c>
      <c r="C16" s="106">
        <f>IF($A16="","",COUNTIFS('3. Atvaļinājumu žurnāls'!$A$5:$A$200,$A16,'3. Atvaļinājumu žurnāls'!$F$5:$F$200,"Apstiprināts",'3. Atvaļinājumu žurnāls'!$C$5:$C$200,"&lt;="&amp;('1. Iestatījumi'!$C$9+(2-1)*7+6),'3. Atvaļinājumu žurnāls'!$D$5:$D$200,"&gt;="&amp;('1. Iestatījumi'!$C$9+(2-1)*7)))</f>
        <v/>
      </c>
      <c r="D16" s="106">
        <f>IF($A16="","",COUNTIFS('3. Atvaļinājumu žurnāls'!$A$5:$A$200,$A16,'3. Atvaļinājumu žurnāls'!$F$5:$F$200,"Apstiprināts",'3. Atvaļinājumu žurnāls'!$C$5:$C$200,"&lt;="&amp;('1. Iestatījumi'!$C$9+(3-1)*7+6),'3. Atvaļinājumu žurnāls'!$D$5:$D$200,"&gt;="&amp;('1. Iestatījumi'!$C$9+(3-1)*7)))</f>
        <v/>
      </c>
      <c r="E16" s="106">
        <f>IF($A16="","",COUNTIFS('3. Atvaļinājumu žurnāls'!$A$5:$A$200,$A16,'3. Atvaļinājumu žurnāls'!$F$5:$F$200,"Apstiprināts",'3. Atvaļinājumu žurnāls'!$C$5:$C$200,"&lt;="&amp;('1. Iestatījumi'!$C$9+(4-1)*7+6),'3. Atvaļinājumu žurnāls'!$D$5:$D$200,"&gt;="&amp;('1. Iestatījumi'!$C$9+(4-1)*7)))</f>
        <v/>
      </c>
      <c r="F16" s="106">
        <f>IF($A16="","",COUNTIFS('3. Atvaļinājumu žurnāls'!$A$5:$A$200,$A16,'3. Atvaļinājumu žurnāls'!$F$5:$F$200,"Apstiprināts",'3. Atvaļinājumu žurnāls'!$C$5:$C$200,"&lt;="&amp;('1. Iestatījumi'!$C$9+(5-1)*7+6),'3. Atvaļinājumu žurnāls'!$D$5:$D$200,"&gt;="&amp;('1. Iestatījumi'!$C$9+(5-1)*7)))</f>
        <v/>
      </c>
      <c r="G16" s="106">
        <f>IF($A16="","",COUNTIFS('3. Atvaļinājumu žurnāls'!$A$5:$A$200,$A16,'3. Atvaļinājumu žurnāls'!$F$5:$F$200,"Apstiprināts",'3. Atvaļinājumu žurnāls'!$C$5:$C$200,"&lt;="&amp;('1. Iestatījumi'!$C$9+(6-1)*7+6),'3. Atvaļinājumu žurnāls'!$D$5:$D$200,"&gt;="&amp;('1. Iestatījumi'!$C$9+(6-1)*7)))</f>
        <v/>
      </c>
      <c r="H16" s="106">
        <f>IF($A16="","",COUNTIFS('3. Atvaļinājumu žurnāls'!$A$5:$A$200,$A16,'3. Atvaļinājumu žurnāls'!$F$5:$F$200,"Apstiprināts",'3. Atvaļinājumu žurnāls'!$C$5:$C$200,"&lt;="&amp;('1. Iestatījumi'!$C$9+(7-1)*7+6),'3. Atvaļinājumu žurnāls'!$D$5:$D$200,"&gt;="&amp;('1. Iestatījumi'!$C$9+(7-1)*7)))</f>
        <v/>
      </c>
      <c r="I16" s="106">
        <f>IF($A16="","",COUNTIFS('3. Atvaļinājumu žurnāls'!$A$5:$A$200,$A16,'3. Atvaļinājumu žurnāls'!$F$5:$F$200,"Apstiprināts",'3. Atvaļinājumu žurnāls'!$C$5:$C$200,"&lt;="&amp;('1. Iestatījumi'!$C$9+(8-1)*7+6),'3. Atvaļinājumu žurnāls'!$D$5:$D$200,"&gt;="&amp;('1. Iestatījumi'!$C$9+(8-1)*7)))</f>
        <v/>
      </c>
      <c r="J16" s="106">
        <f>IF($A16="","",COUNTIFS('3. Atvaļinājumu žurnāls'!$A$5:$A$200,$A16,'3. Atvaļinājumu žurnāls'!$F$5:$F$200,"Apstiprināts",'3. Atvaļinājumu žurnāls'!$C$5:$C$200,"&lt;="&amp;('1. Iestatījumi'!$C$9+(9-1)*7+6),'3. Atvaļinājumu žurnāls'!$D$5:$D$200,"&gt;="&amp;('1. Iestatījumi'!$C$9+(9-1)*7)))</f>
        <v/>
      </c>
      <c r="K16" s="106">
        <f>IF($A16="","",COUNTIFS('3. Atvaļinājumu žurnāls'!$A$5:$A$200,$A16,'3. Atvaļinājumu žurnāls'!$F$5:$F$200,"Apstiprināts",'3. Atvaļinājumu žurnāls'!$C$5:$C$200,"&lt;="&amp;('1. Iestatījumi'!$C$9+(10-1)*7+6),'3. Atvaļinājumu žurnāls'!$D$5:$D$200,"&gt;="&amp;('1. Iestatījumi'!$C$9+(10-1)*7)))</f>
        <v/>
      </c>
      <c r="L16" s="106">
        <f>IF($A16="","",COUNTIFS('3. Atvaļinājumu žurnāls'!$A$5:$A$200,$A16,'3. Atvaļinājumu žurnāls'!$F$5:$F$200,"Apstiprināts",'3. Atvaļinājumu žurnāls'!$C$5:$C$200,"&lt;="&amp;('1. Iestatījumi'!$C$9+(11-1)*7+6),'3. Atvaļinājumu žurnāls'!$D$5:$D$200,"&gt;="&amp;('1. Iestatījumi'!$C$9+(11-1)*7)))</f>
        <v/>
      </c>
      <c r="M16" s="106">
        <f>IF($A16="","",COUNTIFS('3. Atvaļinājumu žurnāls'!$A$5:$A$200,$A16,'3. Atvaļinājumu žurnāls'!$F$5:$F$200,"Apstiprināts",'3. Atvaļinājumu žurnāls'!$C$5:$C$200,"&lt;="&amp;('1. Iestatījumi'!$C$9+(12-1)*7+6),'3. Atvaļinājumu žurnāls'!$D$5:$D$200,"&gt;="&amp;('1. Iestatījumi'!$C$9+(12-1)*7)))</f>
        <v/>
      </c>
      <c r="N16" s="106">
        <f>IF($A16="","",COUNTIFS('3. Atvaļinājumu žurnāls'!$A$5:$A$200,$A16,'3. Atvaļinājumu žurnāls'!$F$5:$F$200,"Apstiprināts",'3. Atvaļinājumu žurnāls'!$C$5:$C$200,"&lt;="&amp;('1. Iestatījumi'!$C$9+(13-1)*7+6),'3. Atvaļinājumu žurnāls'!$D$5:$D$200,"&gt;="&amp;('1. Iestatījumi'!$C$9+(13-1)*7)))</f>
        <v/>
      </c>
      <c r="O16" s="106">
        <f>IF($A16="","",COUNTIFS('3. Atvaļinājumu žurnāls'!$A$5:$A$200,$A16,'3. Atvaļinājumu žurnāls'!$F$5:$F$200,"Apstiprināts",'3. Atvaļinājumu žurnāls'!$C$5:$C$200,"&lt;="&amp;('1. Iestatījumi'!$C$9+(14-1)*7+6),'3. Atvaļinājumu žurnāls'!$D$5:$D$200,"&gt;="&amp;('1. Iestatījumi'!$C$9+(14-1)*7)))</f>
        <v/>
      </c>
      <c r="P16" s="106">
        <f>IF($A16="","",COUNTIFS('3. Atvaļinājumu žurnāls'!$A$5:$A$200,$A16,'3. Atvaļinājumu žurnāls'!$F$5:$F$200,"Apstiprināts",'3. Atvaļinājumu žurnāls'!$C$5:$C$200,"&lt;="&amp;('1. Iestatījumi'!$C$9+(15-1)*7+6),'3. Atvaļinājumu žurnāls'!$D$5:$D$200,"&gt;="&amp;('1. Iestatījumi'!$C$9+(15-1)*7)))</f>
        <v/>
      </c>
      <c r="Q16" s="106">
        <f>IF($A16="","",COUNTIFS('3. Atvaļinājumu žurnāls'!$A$5:$A$200,$A16,'3. Atvaļinājumu žurnāls'!$F$5:$F$200,"Apstiprināts",'3. Atvaļinājumu žurnāls'!$C$5:$C$200,"&lt;="&amp;('1. Iestatījumi'!$C$9+(16-1)*7+6),'3. Atvaļinājumu žurnāls'!$D$5:$D$200,"&gt;="&amp;('1. Iestatījumi'!$C$9+(16-1)*7)))</f>
        <v/>
      </c>
      <c r="R16" s="106">
        <f>IF($A16="","",COUNTIFS('3. Atvaļinājumu žurnāls'!$A$5:$A$200,$A16,'3. Atvaļinājumu žurnāls'!$F$5:$F$200,"Apstiprināts",'3. Atvaļinājumu žurnāls'!$C$5:$C$200,"&lt;="&amp;('1. Iestatījumi'!$C$9+(17-1)*7+6),'3. Atvaļinājumu žurnāls'!$D$5:$D$200,"&gt;="&amp;('1. Iestatījumi'!$C$9+(17-1)*7)))</f>
        <v/>
      </c>
      <c r="S16" s="106">
        <f>IF($A16="","",COUNTIFS('3. Atvaļinājumu žurnāls'!$A$5:$A$200,$A16,'3. Atvaļinājumu žurnāls'!$F$5:$F$200,"Apstiprināts",'3. Atvaļinājumu žurnāls'!$C$5:$C$200,"&lt;="&amp;('1. Iestatījumi'!$C$9+(18-1)*7+6),'3. Atvaļinājumu žurnāls'!$D$5:$D$200,"&gt;="&amp;('1. Iestatījumi'!$C$9+(18-1)*7)))</f>
        <v/>
      </c>
      <c r="T16" s="106">
        <f>IF($A16="","",COUNTIFS('3. Atvaļinājumu žurnāls'!$A$5:$A$200,$A16,'3. Atvaļinājumu žurnāls'!$F$5:$F$200,"Apstiprināts",'3. Atvaļinājumu žurnāls'!$C$5:$C$200,"&lt;="&amp;('1. Iestatījumi'!$C$9+(19-1)*7+6),'3. Atvaļinājumu žurnāls'!$D$5:$D$200,"&gt;="&amp;('1. Iestatījumi'!$C$9+(19-1)*7)))</f>
        <v/>
      </c>
      <c r="U16" s="106">
        <f>IF($A16="","",COUNTIFS('3. Atvaļinājumu žurnāls'!$A$5:$A$200,$A16,'3. Atvaļinājumu žurnāls'!$F$5:$F$200,"Apstiprināts",'3. Atvaļinājumu žurnāls'!$C$5:$C$200,"&lt;="&amp;('1. Iestatījumi'!$C$9+(20-1)*7+6),'3. Atvaļinājumu žurnāls'!$D$5:$D$200,"&gt;="&amp;('1. Iestatījumi'!$C$9+(20-1)*7)))</f>
        <v/>
      </c>
      <c r="V16" s="106">
        <f>IF($A16="","",COUNTIFS('3. Atvaļinājumu žurnāls'!$A$5:$A$200,$A16,'3. Atvaļinājumu žurnāls'!$F$5:$F$200,"Apstiprināts",'3. Atvaļinājumu žurnāls'!$C$5:$C$200,"&lt;="&amp;('1. Iestatījumi'!$C$9+(21-1)*7+6),'3. Atvaļinājumu žurnāls'!$D$5:$D$200,"&gt;="&amp;('1. Iestatījumi'!$C$9+(21-1)*7)))</f>
        <v/>
      </c>
      <c r="W16" s="106">
        <f>IF($A16="","",COUNTIFS('3. Atvaļinājumu žurnāls'!$A$5:$A$200,$A16,'3. Atvaļinājumu žurnāls'!$F$5:$F$200,"Apstiprināts",'3. Atvaļinājumu žurnāls'!$C$5:$C$200,"&lt;="&amp;('1. Iestatījumi'!$C$9+(22-1)*7+6),'3. Atvaļinājumu žurnāls'!$D$5:$D$200,"&gt;="&amp;('1. Iestatījumi'!$C$9+(22-1)*7)))</f>
        <v/>
      </c>
      <c r="X16" s="106">
        <f>IF($A16="","",COUNTIFS('3. Atvaļinājumu žurnāls'!$A$5:$A$200,$A16,'3. Atvaļinājumu žurnāls'!$F$5:$F$200,"Apstiprināts",'3. Atvaļinājumu žurnāls'!$C$5:$C$200,"&lt;="&amp;('1. Iestatījumi'!$C$9+(23-1)*7+6),'3. Atvaļinājumu žurnāls'!$D$5:$D$200,"&gt;="&amp;('1. Iestatījumi'!$C$9+(23-1)*7)))</f>
        <v/>
      </c>
      <c r="Y16" s="106">
        <f>IF($A16="","",COUNTIFS('3. Atvaļinājumu žurnāls'!$A$5:$A$200,$A16,'3. Atvaļinājumu žurnāls'!$F$5:$F$200,"Apstiprināts",'3. Atvaļinājumu žurnāls'!$C$5:$C$200,"&lt;="&amp;('1. Iestatījumi'!$C$9+(24-1)*7+6),'3. Atvaļinājumu žurnāls'!$D$5:$D$200,"&gt;="&amp;('1. Iestatījumi'!$C$9+(24-1)*7)))</f>
        <v/>
      </c>
      <c r="Z16" s="106">
        <f>IF($A16="","",COUNTIFS('3. Atvaļinājumu žurnāls'!$A$5:$A$200,$A16,'3. Atvaļinājumu žurnāls'!$F$5:$F$200,"Apstiprināts",'3. Atvaļinājumu žurnāls'!$C$5:$C$200,"&lt;="&amp;('1. Iestatījumi'!$C$9+(25-1)*7+6),'3. Atvaļinājumu žurnāls'!$D$5:$D$200,"&gt;="&amp;('1. Iestatījumi'!$C$9+(25-1)*7)))</f>
        <v/>
      </c>
      <c r="AA16" s="106">
        <f>IF($A16="","",COUNTIFS('3. Atvaļinājumu žurnāls'!$A$5:$A$200,$A16,'3. Atvaļinājumu žurnāls'!$F$5:$F$200,"Apstiprināts",'3. Atvaļinājumu žurnāls'!$C$5:$C$200,"&lt;="&amp;('1. Iestatījumi'!$C$9+(26-1)*7+6),'3. Atvaļinājumu žurnāls'!$D$5:$D$200,"&gt;="&amp;('1. Iestatījumi'!$C$9+(26-1)*7)))</f>
        <v/>
      </c>
      <c r="AB16" s="106">
        <f>IF($A16="","",COUNTIFS('3. Atvaļinājumu žurnāls'!$A$5:$A$200,$A16,'3. Atvaļinājumu žurnāls'!$F$5:$F$200,"Apstiprināts",'3. Atvaļinājumu žurnāls'!$C$5:$C$200,"&lt;="&amp;('1. Iestatījumi'!$C$9+(27-1)*7+6),'3. Atvaļinājumu žurnāls'!$D$5:$D$200,"&gt;="&amp;('1. Iestatījumi'!$C$9+(27-1)*7)))</f>
        <v/>
      </c>
      <c r="AC16" s="106">
        <f>IF($A16="","",COUNTIFS('3. Atvaļinājumu žurnāls'!$A$5:$A$200,$A16,'3. Atvaļinājumu žurnāls'!$F$5:$F$200,"Apstiprināts",'3. Atvaļinājumu žurnāls'!$C$5:$C$200,"&lt;="&amp;('1. Iestatījumi'!$C$9+(28-1)*7+6),'3. Atvaļinājumu žurnāls'!$D$5:$D$200,"&gt;="&amp;('1. Iestatījumi'!$C$9+(28-1)*7)))</f>
        <v/>
      </c>
      <c r="AD16" s="106">
        <f>IF($A16="","",COUNTIFS('3. Atvaļinājumu žurnāls'!$A$5:$A$200,$A16,'3. Atvaļinājumu žurnāls'!$F$5:$F$200,"Apstiprināts",'3. Atvaļinājumu žurnāls'!$C$5:$C$200,"&lt;="&amp;('1. Iestatījumi'!$C$9+(29-1)*7+6),'3. Atvaļinājumu žurnāls'!$D$5:$D$200,"&gt;="&amp;('1. Iestatījumi'!$C$9+(29-1)*7)))</f>
        <v/>
      </c>
      <c r="AE16" s="106">
        <f>IF($A16="","",COUNTIFS('3. Atvaļinājumu žurnāls'!$A$5:$A$200,$A16,'3. Atvaļinājumu žurnāls'!$F$5:$F$200,"Apstiprināts",'3. Atvaļinājumu žurnāls'!$C$5:$C$200,"&lt;="&amp;('1. Iestatījumi'!$C$9+(30-1)*7+6),'3. Atvaļinājumu žurnāls'!$D$5:$D$200,"&gt;="&amp;('1. Iestatījumi'!$C$9+(30-1)*7)))</f>
        <v/>
      </c>
      <c r="AF16" s="106">
        <f>IF($A16="","",COUNTIFS('3. Atvaļinājumu žurnāls'!$A$5:$A$200,$A16,'3. Atvaļinājumu žurnāls'!$F$5:$F$200,"Apstiprināts",'3. Atvaļinājumu žurnāls'!$C$5:$C$200,"&lt;="&amp;('1. Iestatījumi'!$C$9+(31-1)*7+6),'3. Atvaļinājumu žurnāls'!$D$5:$D$200,"&gt;="&amp;('1. Iestatījumi'!$C$9+(31-1)*7)))</f>
        <v/>
      </c>
      <c r="AG16" s="106">
        <f>IF($A16="","",COUNTIFS('3. Atvaļinājumu žurnāls'!$A$5:$A$200,$A16,'3. Atvaļinājumu žurnāls'!$F$5:$F$200,"Apstiprināts",'3. Atvaļinājumu žurnāls'!$C$5:$C$200,"&lt;="&amp;('1. Iestatījumi'!$C$9+(32-1)*7+6),'3. Atvaļinājumu žurnāls'!$D$5:$D$200,"&gt;="&amp;('1. Iestatījumi'!$C$9+(32-1)*7)))</f>
        <v/>
      </c>
      <c r="AH16" s="106">
        <f>IF($A16="","",COUNTIFS('3. Atvaļinājumu žurnāls'!$A$5:$A$200,$A16,'3. Atvaļinājumu žurnāls'!$F$5:$F$200,"Apstiprināts",'3. Atvaļinājumu žurnāls'!$C$5:$C$200,"&lt;="&amp;('1. Iestatījumi'!$C$9+(33-1)*7+6),'3. Atvaļinājumu žurnāls'!$D$5:$D$200,"&gt;="&amp;('1. Iestatījumi'!$C$9+(33-1)*7)))</f>
        <v/>
      </c>
      <c r="AI16" s="106">
        <f>IF($A16="","",COUNTIFS('3. Atvaļinājumu žurnāls'!$A$5:$A$200,$A16,'3. Atvaļinājumu žurnāls'!$F$5:$F$200,"Apstiprināts",'3. Atvaļinājumu žurnāls'!$C$5:$C$200,"&lt;="&amp;('1. Iestatījumi'!$C$9+(34-1)*7+6),'3. Atvaļinājumu žurnāls'!$D$5:$D$200,"&gt;="&amp;('1. Iestatījumi'!$C$9+(34-1)*7)))</f>
        <v/>
      </c>
      <c r="AJ16" s="106">
        <f>IF($A16="","",COUNTIFS('3. Atvaļinājumu žurnāls'!$A$5:$A$200,$A16,'3. Atvaļinājumu žurnāls'!$F$5:$F$200,"Apstiprināts",'3. Atvaļinājumu žurnāls'!$C$5:$C$200,"&lt;="&amp;('1. Iestatījumi'!$C$9+(35-1)*7+6),'3. Atvaļinājumu žurnāls'!$D$5:$D$200,"&gt;="&amp;('1. Iestatījumi'!$C$9+(35-1)*7)))</f>
        <v/>
      </c>
      <c r="AK16" s="106">
        <f>IF($A16="","",COUNTIFS('3. Atvaļinājumu žurnāls'!$A$5:$A$200,$A16,'3. Atvaļinājumu žurnāls'!$F$5:$F$200,"Apstiprināts",'3. Atvaļinājumu žurnāls'!$C$5:$C$200,"&lt;="&amp;('1. Iestatījumi'!$C$9+(36-1)*7+6),'3. Atvaļinājumu žurnāls'!$D$5:$D$200,"&gt;="&amp;('1. Iestatījumi'!$C$9+(36-1)*7)))</f>
        <v/>
      </c>
      <c r="AL16" s="106">
        <f>IF($A16="","",COUNTIFS('3. Atvaļinājumu žurnāls'!$A$5:$A$200,$A16,'3. Atvaļinājumu žurnāls'!$F$5:$F$200,"Apstiprināts",'3. Atvaļinājumu žurnāls'!$C$5:$C$200,"&lt;="&amp;('1. Iestatījumi'!$C$9+(37-1)*7+6),'3. Atvaļinājumu žurnāls'!$D$5:$D$200,"&gt;="&amp;('1. Iestatījumi'!$C$9+(37-1)*7)))</f>
        <v/>
      </c>
      <c r="AM16" s="106">
        <f>IF($A16="","",COUNTIFS('3. Atvaļinājumu žurnāls'!$A$5:$A$200,$A16,'3. Atvaļinājumu žurnāls'!$F$5:$F$200,"Apstiprināts",'3. Atvaļinājumu žurnāls'!$C$5:$C$200,"&lt;="&amp;('1. Iestatījumi'!$C$9+(38-1)*7+6),'3. Atvaļinājumu žurnāls'!$D$5:$D$200,"&gt;="&amp;('1. Iestatījumi'!$C$9+(38-1)*7)))</f>
        <v/>
      </c>
      <c r="AN16" s="106">
        <f>IF($A16="","",COUNTIFS('3. Atvaļinājumu žurnāls'!$A$5:$A$200,$A16,'3. Atvaļinājumu žurnāls'!$F$5:$F$200,"Apstiprināts",'3. Atvaļinājumu žurnāls'!$C$5:$C$200,"&lt;="&amp;('1. Iestatījumi'!$C$9+(39-1)*7+6),'3. Atvaļinājumu žurnāls'!$D$5:$D$200,"&gt;="&amp;('1. Iestatījumi'!$C$9+(39-1)*7)))</f>
        <v/>
      </c>
      <c r="AO16" s="106">
        <f>IF($A16="","",COUNTIFS('3. Atvaļinājumu žurnāls'!$A$5:$A$200,$A16,'3. Atvaļinājumu žurnāls'!$F$5:$F$200,"Apstiprināts",'3. Atvaļinājumu žurnāls'!$C$5:$C$200,"&lt;="&amp;('1. Iestatījumi'!$C$9+(40-1)*7+6),'3. Atvaļinājumu žurnāls'!$D$5:$D$200,"&gt;="&amp;('1. Iestatījumi'!$C$9+(40-1)*7)))</f>
        <v/>
      </c>
      <c r="AP16" s="106">
        <f>IF($A16="","",COUNTIFS('3. Atvaļinājumu žurnāls'!$A$5:$A$200,$A16,'3. Atvaļinājumu žurnāls'!$F$5:$F$200,"Apstiprināts",'3. Atvaļinājumu žurnāls'!$C$5:$C$200,"&lt;="&amp;('1. Iestatījumi'!$C$9+(41-1)*7+6),'3. Atvaļinājumu žurnāls'!$D$5:$D$200,"&gt;="&amp;('1. Iestatījumi'!$C$9+(41-1)*7)))</f>
        <v/>
      </c>
      <c r="AQ16" s="106">
        <f>IF($A16="","",COUNTIFS('3. Atvaļinājumu žurnāls'!$A$5:$A$200,$A16,'3. Atvaļinājumu žurnāls'!$F$5:$F$200,"Apstiprināts",'3. Atvaļinājumu žurnāls'!$C$5:$C$200,"&lt;="&amp;('1. Iestatījumi'!$C$9+(42-1)*7+6),'3. Atvaļinājumu žurnāls'!$D$5:$D$200,"&gt;="&amp;('1. Iestatījumi'!$C$9+(42-1)*7)))</f>
        <v/>
      </c>
      <c r="AR16" s="106">
        <f>IF($A16="","",COUNTIFS('3. Atvaļinājumu žurnāls'!$A$5:$A$200,$A16,'3. Atvaļinājumu žurnāls'!$F$5:$F$200,"Apstiprināts",'3. Atvaļinājumu žurnāls'!$C$5:$C$200,"&lt;="&amp;('1. Iestatījumi'!$C$9+(43-1)*7+6),'3. Atvaļinājumu žurnāls'!$D$5:$D$200,"&gt;="&amp;('1. Iestatījumi'!$C$9+(43-1)*7)))</f>
        <v/>
      </c>
      <c r="AS16" s="106">
        <f>IF($A16="","",COUNTIFS('3. Atvaļinājumu žurnāls'!$A$5:$A$200,$A16,'3. Atvaļinājumu žurnāls'!$F$5:$F$200,"Apstiprināts",'3. Atvaļinājumu žurnāls'!$C$5:$C$200,"&lt;="&amp;('1. Iestatījumi'!$C$9+(44-1)*7+6),'3. Atvaļinājumu žurnāls'!$D$5:$D$200,"&gt;="&amp;('1. Iestatījumi'!$C$9+(44-1)*7)))</f>
        <v/>
      </c>
      <c r="AT16" s="106">
        <f>IF($A16="","",COUNTIFS('3. Atvaļinājumu žurnāls'!$A$5:$A$200,$A16,'3. Atvaļinājumu žurnāls'!$F$5:$F$200,"Apstiprināts",'3. Atvaļinājumu žurnāls'!$C$5:$C$200,"&lt;="&amp;('1. Iestatījumi'!$C$9+(45-1)*7+6),'3. Atvaļinājumu žurnāls'!$D$5:$D$200,"&gt;="&amp;('1. Iestatījumi'!$C$9+(45-1)*7)))</f>
        <v/>
      </c>
      <c r="AU16" s="106">
        <f>IF($A16="","",COUNTIFS('3. Atvaļinājumu žurnāls'!$A$5:$A$200,$A16,'3. Atvaļinājumu žurnāls'!$F$5:$F$200,"Apstiprināts",'3. Atvaļinājumu žurnāls'!$C$5:$C$200,"&lt;="&amp;('1. Iestatījumi'!$C$9+(46-1)*7+6),'3. Atvaļinājumu žurnāls'!$D$5:$D$200,"&gt;="&amp;('1. Iestatījumi'!$C$9+(46-1)*7)))</f>
        <v/>
      </c>
      <c r="AV16" s="106">
        <f>IF($A16="","",COUNTIFS('3. Atvaļinājumu žurnāls'!$A$5:$A$200,$A16,'3. Atvaļinājumu žurnāls'!$F$5:$F$200,"Apstiprināts",'3. Atvaļinājumu žurnāls'!$C$5:$C$200,"&lt;="&amp;('1. Iestatījumi'!$C$9+(47-1)*7+6),'3. Atvaļinājumu žurnāls'!$D$5:$D$200,"&gt;="&amp;('1. Iestatījumi'!$C$9+(47-1)*7)))</f>
        <v/>
      </c>
      <c r="AW16" s="106">
        <f>IF($A16="","",COUNTIFS('3. Atvaļinājumu žurnāls'!$A$5:$A$200,$A16,'3. Atvaļinājumu žurnāls'!$F$5:$F$200,"Apstiprināts",'3. Atvaļinājumu žurnāls'!$C$5:$C$200,"&lt;="&amp;('1. Iestatījumi'!$C$9+(48-1)*7+6),'3. Atvaļinājumu žurnāls'!$D$5:$D$200,"&gt;="&amp;('1. Iestatījumi'!$C$9+(48-1)*7)))</f>
        <v/>
      </c>
      <c r="AX16" s="106">
        <f>IF($A16="","",COUNTIFS('3. Atvaļinājumu žurnāls'!$A$5:$A$200,$A16,'3. Atvaļinājumu žurnāls'!$F$5:$F$200,"Apstiprināts",'3. Atvaļinājumu žurnāls'!$C$5:$C$200,"&lt;="&amp;('1. Iestatījumi'!$C$9+(49-1)*7+6),'3. Atvaļinājumu žurnāls'!$D$5:$D$200,"&gt;="&amp;('1. Iestatījumi'!$C$9+(49-1)*7)))</f>
        <v/>
      </c>
      <c r="AY16" s="106">
        <f>IF($A16="","",COUNTIFS('3. Atvaļinājumu žurnāls'!$A$5:$A$200,$A16,'3. Atvaļinājumu žurnāls'!$F$5:$F$200,"Apstiprināts",'3. Atvaļinājumu žurnāls'!$C$5:$C$200,"&lt;="&amp;('1. Iestatījumi'!$C$9+(50-1)*7+6),'3. Atvaļinājumu žurnāls'!$D$5:$D$200,"&gt;="&amp;('1. Iestatījumi'!$C$9+(50-1)*7)))</f>
        <v/>
      </c>
      <c r="AZ16" s="106">
        <f>IF($A16="","",COUNTIFS('3. Atvaļinājumu žurnāls'!$A$5:$A$200,$A16,'3. Atvaļinājumu žurnāls'!$F$5:$F$200,"Apstiprināts",'3. Atvaļinājumu žurnāls'!$C$5:$C$200,"&lt;="&amp;('1. Iestatījumi'!$C$9+(51-1)*7+6),'3. Atvaļinājumu žurnāls'!$D$5:$D$200,"&gt;="&amp;('1. Iestatījumi'!$C$9+(51-1)*7)))</f>
        <v/>
      </c>
      <c r="BA16" s="106">
        <f>IF($A16="","",COUNTIFS('3. Atvaļinājumu žurnāls'!$A$5:$A$200,$A16,'3. Atvaļinājumu žurnāls'!$F$5:$F$200,"Apstiprināts",'3. Atvaļinājumu žurnāls'!$C$5:$C$200,"&lt;="&amp;('1. Iestatījumi'!$C$9+(52-1)*7+6),'3. Atvaļinājumu žurnāls'!$D$5:$D$200,"&gt;="&amp;('1. Iestatījumi'!$C$9+(52-1)*7)))</f>
        <v/>
      </c>
    </row>
    <row r="17" ht="18" customHeight="1" s="55">
      <c r="A17" s="105">
        <f>IF('2. Darbinieki'!A17="","",'2. Darbinieki'!A17)</f>
        <v/>
      </c>
      <c r="B17" s="106">
        <f>IF($A17="","",COUNTIFS('3. Atvaļinājumu žurnāls'!$A$5:$A$200,$A17,'3. Atvaļinājumu žurnāls'!$F$5:$F$200,"Apstiprināts",'3. Atvaļinājumu žurnāls'!$C$5:$C$200,"&lt;="&amp;('1. Iestatījumi'!$C$9+(1-1)*7+6),'3. Atvaļinājumu žurnāls'!$D$5:$D$200,"&gt;="&amp;('1. Iestatījumi'!$C$9+(1-1)*7)))</f>
        <v/>
      </c>
      <c r="C17" s="106">
        <f>IF($A17="","",COUNTIFS('3. Atvaļinājumu žurnāls'!$A$5:$A$200,$A17,'3. Atvaļinājumu žurnāls'!$F$5:$F$200,"Apstiprināts",'3. Atvaļinājumu žurnāls'!$C$5:$C$200,"&lt;="&amp;('1. Iestatījumi'!$C$9+(2-1)*7+6),'3. Atvaļinājumu žurnāls'!$D$5:$D$200,"&gt;="&amp;('1. Iestatījumi'!$C$9+(2-1)*7)))</f>
        <v/>
      </c>
      <c r="D17" s="106">
        <f>IF($A17="","",COUNTIFS('3. Atvaļinājumu žurnāls'!$A$5:$A$200,$A17,'3. Atvaļinājumu žurnāls'!$F$5:$F$200,"Apstiprināts",'3. Atvaļinājumu žurnāls'!$C$5:$C$200,"&lt;="&amp;('1. Iestatījumi'!$C$9+(3-1)*7+6),'3. Atvaļinājumu žurnāls'!$D$5:$D$200,"&gt;="&amp;('1. Iestatījumi'!$C$9+(3-1)*7)))</f>
        <v/>
      </c>
      <c r="E17" s="106">
        <f>IF($A17="","",COUNTIFS('3. Atvaļinājumu žurnāls'!$A$5:$A$200,$A17,'3. Atvaļinājumu žurnāls'!$F$5:$F$200,"Apstiprināts",'3. Atvaļinājumu žurnāls'!$C$5:$C$200,"&lt;="&amp;('1. Iestatījumi'!$C$9+(4-1)*7+6),'3. Atvaļinājumu žurnāls'!$D$5:$D$200,"&gt;="&amp;('1. Iestatījumi'!$C$9+(4-1)*7)))</f>
        <v/>
      </c>
      <c r="F17" s="106">
        <f>IF($A17="","",COUNTIFS('3. Atvaļinājumu žurnāls'!$A$5:$A$200,$A17,'3. Atvaļinājumu žurnāls'!$F$5:$F$200,"Apstiprināts",'3. Atvaļinājumu žurnāls'!$C$5:$C$200,"&lt;="&amp;('1. Iestatījumi'!$C$9+(5-1)*7+6),'3. Atvaļinājumu žurnāls'!$D$5:$D$200,"&gt;="&amp;('1. Iestatījumi'!$C$9+(5-1)*7)))</f>
        <v/>
      </c>
      <c r="G17" s="106">
        <f>IF($A17="","",COUNTIFS('3. Atvaļinājumu žurnāls'!$A$5:$A$200,$A17,'3. Atvaļinājumu žurnāls'!$F$5:$F$200,"Apstiprināts",'3. Atvaļinājumu žurnāls'!$C$5:$C$200,"&lt;="&amp;('1. Iestatījumi'!$C$9+(6-1)*7+6),'3. Atvaļinājumu žurnāls'!$D$5:$D$200,"&gt;="&amp;('1. Iestatījumi'!$C$9+(6-1)*7)))</f>
        <v/>
      </c>
      <c r="H17" s="106">
        <f>IF($A17="","",COUNTIFS('3. Atvaļinājumu žurnāls'!$A$5:$A$200,$A17,'3. Atvaļinājumu žurnāls'!$F$5:$F$200,"Apstiprināts",'3. Atvaļinājumu žurnāls'!$C$5:$C$200,"&lt;="&amp;('1. Iestatījumi'!$C$9+(7-1)*7+6),'3. Atvaļinājumu žurnāls'!$D$5:$D$200,"&gt;="&amp;('1. Iestatījumi'!$C$9+(7-1)*7)))</f>
        <v/>
      </c>
      <c r="I17" s="106">
        <f>IF($A17="","",COUNTIFS('3. Atvaļinājumu žurnāls'!$A$5:$A$200,$A17,'3. Atvaļinājumu žurnāls'!$F$5:$F$200,"Apstiprināts",'3. Atvaļinājumu žurnāls'!$C$5:$C$200,"&lt;="&amp;('1. Iestatījumi'!$C$9+(8-1)*7+6),'3. Atvaļinājumu žurnāls'!$D$5:$D$200,"&gt;="&amp;('1. Iestatījumi'!$C$9+(8-1)*7)))</f>
        <v/>
      </c>
      <c r="J17" s="106">
        <f>IF($A17="","",COUNTIFS('3. Atvaļinājumu žurnāls'!$A$5:$A$200,$A17,'3. Atvaļinājumu žurnāls'!$F$5:$F$200,"Apstiprināts",'3. Atvaļinājumu žurnāls'!$C$5:$C$200,"&lt;="&amp;('1. Iestatījumi'!$C$9+(9-1)*7+6),'3. Atvaļinājumu žurnāls'!$D$5:$D$200,"&gt;="&amp;('1. Iestatījumi'!$C$9+(9-1)*7)))</f>
        <v/>
      </c>
      <c r="K17" s="106">
        <f>IF($A17="","",COUNTIFS('3. Atvaļinājumu žurnāls'!$A$5:$A$200,$A17,'3. Atvaļinājumu žurnāls'!$F$5:$F$200,"Apstiprināts",'3. Atvaļinājumu žurnāls'!$C$5:$C$200,"&lt;="&amp;('1. Iestatījumi'!$C$9+(10-1)*7+6),'3. Atvaļinājumu žurnāls'!$D$5:$D$200,"&gt;="&amp;('1. Iestatījumi'!$C$9+(10-1)*7)))</f>
        <v/>
      </c>
      <c r="L17" s="106">
        <f>IF($A17="","",COUNTIFS('3. Atvaļinājumu žurnāls'!$A$5:$A$200,$A17,'3. Atvaļinājumu žurnāls'!$F$5:$F$200,"Apstiprināts",'3. Atvaļinājumu žurnāls'!$C$5:$C$200,"&lt;="&amp;('1. Iestatījumi'!$C$9+(11-1)*7+6),'3. Atvaļinājumu žurnāls'!$D$5:$D$200,"&gt;="&amp;('1. Iestatījumi'!$C$9+(11-1)*7)))</f>
        <v/>
      </c>
      <c r="M17" s="106">
        <f>IF($A17="","",COUNTIFS('3. Atvaļinājumu žurnāls'!$A$5:$A$200,$A17,'3. Atvaļinājumu žurnāls'!$F$5:$F$200,"Apstiprināts",'3. Atvaļinājumu žurnāls'!$C$5:$C$200,"&lt;="&amp;('1. Iestatījumi'!$C$9+(12-1)*7+6),'3. Atvaļinājumu žurnāls'!$D$5:$D$200,"&gt;="&amp;('1. Iestatījumi'!$C$9+(12-1)*7)))</f>
        <v/>
      </c>
      <c r="N17" s="106">
        <f>IF($A17="","",COUNTIFS('3. Atvaļinājumu žurnāls'!$A$5:$A$200,$A17,'3. Atvaļinājumu žurnāls'!$F$5:$F$200,"Apstiprināts",'3. Atvaļinājumu žurnāls'!$C$5:$C$200,"&lt;="&amp;('1. Iestatījumi'!$C$9+(13-1)*7+6),'3. Atvaļinājumu žurnāls'!$D$5:$D$200,"&gt;="&amp;('1. Iestatījumi'!$C$9+(13-1)*7)))</f>
        <v/>
      </c>
      <c r="O17" s="106">
        <f>IF($A17="","",COUNTIFS('3. Atvaļinājumu žurnāls'!$A$5:$A$200,$A17,'3. Atvaļinājumu žurnāls'!$F$5:$F$200,"Apstiprināts",'3. Atvaļinājumu žurnāls'!$C$5:$C$200,"&lt;="&amp;('1. Iestatījumi'!$C$9+(14-1)*7+6),'3. Atvaļinājumu žurnāls'!$D$5:$D$200,"&gt;="&amp;('1. Iestatījumi'!$C$9+(14-1)*7)))</f>
        <v/>
      </c>
      <c r="P17" s="106">
        <f>IF($A17="","",COUNTIFS('3. Atvaļinājumu žurnāls'!$A$5:$A$200,$A17,'3. Atvaļinājumu žurnāls'!$F$5:$F$200,"Apstiprināts",'3. Atvaļinājumu žurnāls'!$C$5:$C$200,"&lt;="&amp;('1. Iestatījumi'!$C$9+(15-1)*7+6),'3. Atvaļinājumu žurnāls'!$D$5:$D$200,"&gt;="&amp;('1. Iestatījumi'!$C$9+(15-1)*7)))</f>
        <v/>
      </c>
      <c r="Q17" s="106">
        <f>IF($A17="","",COUNTIFS('3. Atvaļinājumu žurnāls'!$A$5:$A$200,$A17,'3. Atvaļinājumu žurnāls'!$F$5:$F$200,"Apstiprināts",'3. Atvaļinājumu žurnāls'!$C$5:$C$200,"&lt;="&amp;('1. Iestatījumi'!$C$9+(16-1)*7+6),'3. Atvaļinājumu žurnāls'!$D$5:$D$200,"&gt;="&amp;('1. Iestatījumi'!$C$9+(16-1)*7)))</f>
        <v/>
      </c>
      <c r="R17" s="106">
        <f>IF($A17="","",COUNTIFS('3. Atvaļinājumu žurnāls'!$A$5:$A$200,$A17,'3. Atvaļinājumu žurnāls'!$F$5:$F$200,"Apstiprināts",'3. Atvaļinājumu žurnāls'!$C$5:$C$200,"&lt;="&amp;('1. Iestatījumi'!$C$9+(17-1)*7+6),'3. Atvaļinājumu žurnāls'!$D$5:$D$200,"&gt;="&amp;('1. Iestatījumi'!$C$9+(17-1)*7)))</f>
        <v/>
      </c>
      <c r="S17" s="106">
        <f>IF($A17="","",COUNTIFS('3. Atvaļinājumu žurnāls'!$A$5:$A$200,$A17,'3. Atvaļinājumu žurnāls'!$F$5:$F$200,"Apstiprināts",'3. Atvaļinājumu žurnāls'!$C$5:$C$200,"&lt;="&amp;('1. Iestatījumi'!$C$9+(18-1)*7+6),'3. Atvaļinājumu žurnāls'!$D$5:$D$200,"&gt;="&amp;('1. Iestatījumi'!$C$9+(18-1)*7)))</f>
        <v/>
      </c>
      <c r="T17" s="106">
        <f>IF($A17="","",COUNTIFS('3. Atvaļinājumu žurnāls'!$A$5:$A$200,$A17,'3. Atvaļinājumu žurnāls'!$F$5:$F$200,"Apstiprināts",'3. Atvaļinājumu žurnāls'!$C$5:$C$200,"&lt;="&amp;('1. Iestatījumi'!$C$9+(19-1)*7+6),'3. Atvaļinājumu žurnāls'!$D$5:$D$200,"&gt;="&amp;('1. Iestatījumi'!$C$9+(19-1)*7)))</f>
        <v/>
      </c>
      <c r="U17" s="106">
        <f>IF($A17="","",COUNTIFS('3. Atvaļinājumu žurnāls'!$A$5:$A$200,$A17,'3. Atvaļinājumu žurnāls'!$F$5:$F$200,"Apstiprināts",'3. Atvaļinājumu žurnāls'!$C$5:$C$200,"&lt;="&amp;('1. Iestatījumi'!$C$9+(20-1)*7+6),'3. Atvaļinājumu žurnāls'!$D$5:$D$200,"&gt;="&amp;('1. Iestatījumi'!$C$9+(20-1)*7)))</f>
        <v/>
      </c>
      <c r="V17" s="106">
        <f>IF($A17="","",COUNTIFS('3. Atvaļinājumu žurnāls'!$A$5:$A$200,$A17,'3. Atvaļinājumu žurnāls'!$F$5:$F$200,"Apstiprināts",'3. Atvaļinājumu žurnāls'!$C$5:$C$200,"&lt;="&amp;('1. Iestatījumi'!$C$9+(21-1)*7+6),'3. Atvaļinājumu žurnāls'!$D$5:$D$200,"&gt;="&amp;('1. Iestatījumi'!$C$9+(21-1)*7)))</f>
        <v/>
      </c>
      <c r="W17" s="106">
        <f>IF($A17="","",COUNTIFS('3. Atvaļinājumu žurnāls'!$A$5:$A$200,$A17,'3. Atvaļinājumu žurnāls'!$F$5:$F$200,"Apstiprināts",'3. Atvaļinājumu žurnāls'!$C$5:$C$200,"&lt;="&amp;('1. Iestatījumi'!$C$9+(22-1)*7+6),'3. Atvaļinājumu žurnāls'!$D$5:$D$200,"&gt;="&amp;('1. Iestatījumi'!$C$9+(22-1)*7)))</f>
        <v/>
      </c>
      <c r="X17" s="106">
        <f>IF($A17="","",COUNTIFS('3. Atvaļinājumu žurnāls'!$A$5:$A$200,$A17,'3. Atvaļinājumu žurnāls'!$F$5:$F$200,"Apstiprināts",'3. Atvaļinājumu žurnāls'!$C$5:$C$200,"&lt;="&amp;('1. Iestatījumi'!$C$9+(23-1)*7+6),'3. Atvaļinājumu žurnāls'!$D$5:$D$200,"&gt;="&amp;('1. Iestatījumi'!$C$9+(23-1)*7)))</f>
        <v/>
      </c>
      <c r="Y17" s="106">
        <f>IF($A17="","",COUNTIFS('3. Atvaļinājumu žurnāls'!$A$5:$A$200,$A17,'3. Atvaļinājumu žurnāls'!$F$5:$F$200,"Apstiprināts",'3. Atvaļinājumu žurnāls'!$C$5:$C$200,"&lt;="&amp;('1. Iestatījumi'!$C$9+(24-1)*7+6),'3. Atvaļinājumu žurnāls'!$D$5:$D$200,"&gt;="&amp;('1. Iestatījumi'!$C$9+(24-1)*7)))</f>
        <v/>
      </c>
      <c r="Z17" s="106">
        <f>IF($A17="","",COUNTIFS('3. Atvaļinājumu žurnāls'!$A$5:$A$200,$A17,'3. Atvaļinājumu žurnāls'!$F$5:$F$200,"Apstiprināts",'3. Atvaļinājumu žurnāls'!$C$5:$C$200,"&lt;="&amp;('1. Iestatījumi'!$C$9+(25-1)*7+6),'3. Atvaļinājumu žurnāls'!$D$5:$D$200,"&gt;="&amp;('1. Iestatījumi'!$C$9+(25-1)*7)))</f>
        <v/>
      </c>
      <c r="AA17" s="106">
        <f>IF($A17="","",COUNTIFS('3. Atvaļinājumu žurnāls'!$A$5:$A$200,$A17,'3. Atvaļinājumu žurnāls'!$F$5:$F$200,"Apstiprināts",'3. Atvaļinājumu žurnāls'!$C$5:$C$200,"&lt;="&amp;('1. Iestatījumi'!$C$9+(26-1)*7+6),'3. Atvaļinājumu žurnāls'!$D$5:$D$200,"&gt;="&amp;('1. Iestatījumi'!$C$9+(26-1)*7)))</f>
        <v/>
      </c>
      <c r="AB17" s="106">
        <f>IF($A17="","",COUNTIFS('3. Atvaļinājumu žurnāls'!$A$5:$A$200,$A17,'3. Atvaļinājumu žurnāls'!$F$5:$F$200,"Apstiprināts",'3. Atvaļinājumu žurnāls'!$C$5:$C$200,"&lt;="&amp;('1. Iestatījumi'!$C$9+(27-1)*7+6),'3. Atvaļinājumu žurnāls'!$D$5:$D$200,"&gt;="&amp;('1. Iestatījumi'!$C$9+(27-1)*7)))</f>
        <v/>
      </c>
      <c r="AC17" s="106">
        <f>IF($A17="","",COUNTIFS('3. Atvaļinājumu žurnāls'!$A$5:$A$200,$A17,'3. Atvaļinājumu žurnāls'!$F$5:$F$200,"Apstiprināts",'3. Atvaļinājumu žurnāls'!$C$5:$C$200,"&lt;="&amp;('1. Iestatījumi'!$C$9+(28-1)*7+6),'3. Atvaļinājumu žurnāls'!$D$5:$D$200,"&gt;="&amp;('1. Iestatījumi'!$C$9+(28-1)*7)))</f>
        <v/>
      </c>
      <c r="AD17" s="106">
        <f>IF($A17="","",COUNTIFS('3. Atvaļinājumu žurnāls'!$A$5:$A$200,$A17,'3. Atvaļinājumu žurnāls'!$F$5:$F$200,"Apstiprināts",'3. Atvaļinājumu žurnāls'!$C$5:$C$200,"&lt;="&amp;('1. Iestatījumi'!$C$9+(29-1)*7+6),'3. Atvaļinājumu žurnāls'!$D$5:$D$200,"&gt;="&amp;('1. Iestatījumi'!$C$9+(29-1)*7)))</f>
        <v/>
      </c>
      <c r="AE17" s="106">
        <f>IF($A17="","",COUNTIFS('3. Atvaļinājumu žurnāls'!$A$5:$A$200,$A17,'3. Atvaļinājumu žurnāls'!$F$5:$F$200,"Apstiprināts",'3. Atvaļinājumu žurnāls'!$C$5:$C$200,"&lt;="&amp;('1. Iestatījumi'!$C$9+(30-1)*7+6),'3. Atvaļinājumu žurnāls'!$D$5:$D$200,"&gt;="&amp;('1. Iestatījumi'!$C$9+(30-1)*7)))</f>
        <v/>
      </c>
      <c r="AF17" s="106">
        <f>IF($A17="","",COUNTIFS('3. Atvaļinājumu žurnāls'!$A$5:$A$200,$A17,'3. Atvaļinājumu žurnāls'!$F$5:$F$200,"Apstiprināts",'3. Atvaļinājumu žurnāls'!$C$5:$C$200,"&lt;="&amp;('1. Iestatījumi'!$C$9+(31-1)*7+6),'3. Atvaļinājumu žurnāls'!$D$5:$D$200,"&gt;="&amp;('1. Iestatījumi'!$C$9+(31-1)*7)))</f>
        <v/>
      </c>
      <c r="AG17" s="106">
        <f>IF($A17="","",COUNTIFS('3. Atvaļinājumu žurnāls'!$A$5:$A$200,$A17,'3. Atvaļinājumu žurnāls'!$F$5:$F$200,"Apstiprināts",'3. Atvaļinājumu žurnāls'!$C$5:$C$200,"&lt;="&amp;('1. Iestatījumi'!$C$9+(32-1)*7+6),'3. Atvaļinājumu žurnāls'!$D$5:$D$200,"&gt;="&amp;('1. Iestatījumi'!$C$9+(32-1)*7)))</f>
        <v/>
      </c>
      <c r="AH17" s="106">
        <f>IF($A17="","",COUNTIFS('3. Atvaļinājumu žurnāls'!$A$5:$A$200,$A17,'3. Atvaļinājumu žurnāls'!$F$5:$F$200,"Apstiprināts",'3. Atvaļinājumu žurnāls'!$C$5:$C$200,"&lt;="&amp;('1. Iestatījumi'!$C$9+(33-1)*7+6),'3. Atvaļinājumu žurnāls'!$D$5:$D$200,"&gt;="&amp;('1. Iestatījumi'!$C$9+(33-1)*7)))</f>
        <v/>
      </c>
      <c r="AI17" s="106">
        <f>IF($A17="","",COUNTIFS('3. Atvaļinājumu žurnāls'!$A$5:$A$200,$A17,'3. Atvaļinājumu žurnāls'!$F$5:$F$200,"Apstiprināts",'3. Atvaļinājumu žurnāls'!$C$5:$C$200,"&lt;="&amp;('1. Iestatījumi'!$C$9+(34-1)*7+6),'3. Atvaļinājumu žurnāls'!$D$5:$D$200,"&gt;="&amp;('1. Iestatījumi'!$C$9+(34-1)*7)))</f>
        <v/>
      </c>
      <c r="AJ17" s="106">
        <f>IF($A17="","",COUNTIFS('3. Atvaļinājumu žurnāls'!$A$5:$A$200,$A17,'3. Atvaļinājumu žurnāls'!$F$5:$F$200,"Apstiprināts",'3. Atvaļinājumu žurnāls'!$C$5:$C$200,"&lt;="&amp;('1. Iestatījumi'!$C$9+(35-1)*7+6),'3. Atvaļinājumu žurnāls'!$D$5:$D$200,"&gt;="&amp;('1. Iestatījumi'!$C$9+(35-1)*7)))</f>
        <v/>
      </c>
      <c r="AK17" s="106">
        <f>IF($A17="","",COUNTIFS('3. Atvaļinājumu žurnāls'!$A$5:$A$200,$A17,'3. Atvaļinājumu žurnāls'!$F$5:$F$200,"Apstiprināts",'3. Atvaļinājumu žurnāls'!$C$5:$C$200,"&lt;="&amp;('1. Iestatījumi'!$C$9+(36-1)*7+6),'3. Atvaļinājumu žurnāls'!$D$5:$D$200,"&gt;="&amp;('1. Iestatījumi'!$C$9+(36-1)*7)))</f>
        <v/>
      </c>
      <c r="AL17" s="106">
        <f>IF($A17="","",COUNTIFS('3. Atvaļinājumu žurnāls'!$A$5:$A$200,$A17,'3. Atvaļinājumu žurnāls'!$F$5:$F$200,"Apstiprināts",'3. Atvaļinājumu žurnāls'!$C$5:$C$200,"&lt;="&amp;('1. Iestatījumi'!$C$9+(37-1)*7+6),'3. Atvaļinājumu žurnāls'!$D$5:$D$200,"&gt;="&amp;('1. Iestatījumi'!$C$9+(37-1)*7)))</f>
        <v/>
      </c>
      <c r="AM17" s="106">
        <f>IF($A17="","",COUNTIFS('3. Atvaļinājumu žurnāls'!$A$5:$A$200,$A17,'3. Atvaļinājumu žurnāls'!$F$5:$F$200,"Apstiprināts",'3. Atvaļinājumu žurnāls'!$C$5:$C$200,"&lt;="&amp;('1. Iestatījumi'!$C$9+(38-1)*7+6),'3. Atvaļinājumu žurnāls'!$D$5:$D$200,"&gt;="&amp;('1. Iestatījumi'!$C$9+(38-1)*7)))</f>
        <v/>
      </c>
      <c r="AN17" s="106">
        <f>IF($A17="","",COUNTIFS('3. Atvaļinājumu žurnāls'!$A$5:$A$200,$A17,'3. Atvaļinājumu žurnāls'!$F$5:$F$200,"Apstiprināts",'3. Atvaļinājumu žurnāls'!$C$5:$C$200,"&lt;="&amp;('1. Iestatījumi'!$C$9+(39-1)*7+6),'3. Atvaļinājumu žurnāls'!$D$5:$D$200,"&gt;="&amp;('1. Iestatījumi'!$C$9+(39-1)*7)))</f>
        <v/>
      </c>
      <c r="AO17" s="106">
        <f>IF($A17="","",COUNTIFS('3. Atvaļinājumu žurnāls'!$A$5:$A$200,$A17,'3. Atvaļinājumu žurnāls'!$F$5:$F$200,"Apstiprināts",'3. Atvaļinājumu žurnāls'!$C$5:$C$200,"&lt;="&amp;('1. Iestatījumi'!$C$9+(40-1)*7+6),'3. Atvaļinājumu žurnāls'!$D$5:$D$200,"&gt;="&amp;('1. Iestatījumi'!$C$9+(40-1)*7)))</f>
        <v/>
      </c>
      <c r="AP17" s="106">
        <f>IF($A17="","",COUNTIFS('3. Atvaļinājumu žurnāls'!$A$5:$A$200,$A17,'3. Atvaļinājumu žurnāls'!$F$5:$F$200,"Apstiprināts",'3. Atvaļinājumu žurnāls'!$C$5:$C$200,"&lt;="&amp;('1. Iestatījumi'!$C$9+(41-1)*7+6),'3. Atvaļinājumu žurnāls'!$D$5:$D$200,"&gt;="&amp;('1. Iestatījumi'!$C$9+(41-1)*7)))</f>
        <v/>
      </c>
      <c r="AQ17" s="106">
        <f>IF($A17="","",COUNTIFS('3. Atvaļinājumu žurnāls'!$A$5:$A$200,$A17,'3. Atvaļinājumu žurnāls'!$F$5:$F$200,"Apstiprināts",'3. Atvaļinājumu žurnāls'!$C$5:$C$200,"&lt;="&amp;('1. Iestatījumi'!$C$9+(42-1)*7+6),'3. Atvaļinājumu žurnāls'!$D$5:$D$200,"&gt;="&amp;('1. Iestatījumi'!$C$9+(42-1)*7)))</f>
        <v/>
      </c>
      <c r="AR17" s="106">
        <f>IF($A17="","",COUNTIFS('3. Atvaļinājumu žurnāls'!$A$5:$A$200,$A17,'3. Atvaļinājumu žurnāls'!$F$5:$F$200,"Apstiprināts",'3. Atvaļinājumu žurnāls'!$C$5:$C$200,"&lt;="&amp;('1. Iestatījumi'!$C$9+(43-1)*7+6),'3. Atvaļinājumu žurnāls'!$D$5:$D$200,"&gt;="&amp;('1. Iestatījumi'!$C$9+(43-1)*7)))</f>
        <v/>
      </c>
      <c r="AS17" s="106">
        <f>IF($A17="","",COUNTIFS('3. Atvaļinājumu žurnāls'!$A$5:$A$200,$A17,'3. Atvaļinājumu žurnāls'!$F$5:$F$200,"Apstiprināts",'3. Atvaļinājumu žurnāls'!$C$5:$C$200,"&lt;="&amp;('1. Iestatījumi'!$C$9+(44-1)*7+6),'3. Atvaļinājumu žurnāls'!$D$5:$D$200,"&gt;="&amp;('1. Iestatījumi'!$C$9+(44-1)*7)))</f>
        <v/>
      </c>
      <c r="AT17" s="106">
        <f>IF($A17="","",COUNTIFS('3. Atvaļinājumu žurnāls'!$A$5:$A$200,$A17,'3. Atvaļinājumu žurnāls'!$F$5:$F$200,"Apstiprināts",'3. Atvaļinājumu žurnāls'!$C$5:$C$200,"&lt;="&amp;('1. Iestatījumi'!$C$9+(45-1)*7+6),'3. Atvaļinājumu žurnāls'!$D$5:$D$200,"&gt;="&amp;('1. Iestatījumi'!$C$9+(45-1)*7)))</f>
        <v/>
      </c>
      <c r="AU17" s="106">
        <f>IF($A17="","",COUNTIFS('3. Atvaļinājumu žurnāls'!$A$5:$A$200,$A17,'3. Atvaļinājumu žurnāls'!$F$5:$F$200,"Apstiprināts",'3. Atvaļinājumu žurnāls'!$C$5:$C$200,"&lt;="&amp;('1. Iestatījumi'!$C$9+(46-1)*7+6),'3. Atvaļinājumu žurnāls'!$D$5:$D$200,"&gt;="&amp;('1. Iestatījumi'!$C$9+(46-1)*7)))</f>
        <v/>
      </c>
      <c r="AV17" s="106">
        <f>IF($A17="","",COUNTIFS('3. Atvaļinājumu žurnāls'!$A$5:$A$200,$A17,'3. Atvaļinājumu žurnāls'!$F$5:$F$200,"Apstiprināts",'3. Atvaļinājumu žurnāls'!$C$5:$C$200,"&lt;="&amp;('1. Iestatījumi'!$C$9+(47-1)*7+6),'3. Atvaļinājumu žurnāls'!$D$5:$D$200,"&gt;="&amp;('1. Iestatījumi'!$C$9+(47-1)*7)))</f>
        <v/>
      </c>
      <c r="AW17" s="106">
        <f>IF($A17="","",COUNTIFS('3. Atvaļinājumu žurnāls'!$A$5:$A$200,$A17,'3. Atvaļinājumu žurnāls'!$F$5:$F$200,"Apstiprināts",'3. Atvaļinājumu žurnāls'!$C$5:$C$200,"&lt;="&amp;('1. Iestatījumi'!$C$9+(48-1)*7+6),'3. Atvaļinājumu žurnāls'!$D$5:$D$200,"&gt;="&amp;('1. Iestatījumi'!$C$9+(48-1)*7)))</f>
        <v/>
      </c>
      <c r="AX17" s="106">
        <f>IF($A17="","",COUNTIFS('3. Atvaļinājumu žurnāls'!$A$5:$A$200,$A17,'3. Atvaļinājumu žurnāls'!$F$5:$F$200,"Apstiprināts",'3. Atvaļinājumu žurnāls'!$C$5:$C$200,"&lt;="&amp;('1. Iestatījumi'!$C$9+(49-1)*7+6),'3. Atvaļinājumu žurnāls'!$D$5:$D$200,"&gt;="&amp;('1. Iestatījumi'!$C$9+(49-1)*7)))</f>
        <v/>
      </c>
      <c r="AY17" s="106">
        <f>IF($A17="","",COUNTIFS('3. Atvaļinājumu žurnāls'!$A$5:$A$200,$A17,'3. Atvaļinājumu žurnāls'!$F$5:$F$200,"Apstiprināts",'3. Atvaļinājumu žurnāls'!$C$5:$C$200,"&lt;="&amp;('1. Iestatījumi'!$C$9+(50-1)*7+6),'3. Atvaļinājumu žurnāls'!$D$5:$D$200,"&gt;="&amp;('1. Iestatījumi'!$C$9+(50-1)*7)))</f>
        <v/>
      </c>
      <c r="AZ17" s="106">
        <f>IF($A17="","",COUNTIFS('3. Atvaļinājumu žurnāls'!$A$5:$A$200,$A17,'3. Atvaļinājumu žurnāls'!$F$5:$F$200,"Apstiprināts",'3. Atvaļinājumu žurnāls'!$C$5:$C$200,"&lt;="&amp;('1. Iestatījumi'!$C$9+(51-1)*7+6),'3. Atvaļinājumu žurnāls'!$D$5:$D$200,"&gt;="&amp;('1. Iestatījumi'!$C$9+(51-1)*7)))</f>
        <v/>
      </c>
      <c r="BA17" s="106">
        <f>IF($A17="","",COUNTIFS('3. Atvaļinājumu žurnāls'!$A$5:$A$200,$A17,'3. Atvaļinājumu žurnāls'!$F$5:$F$200,"Apstiprināts",'3. Atvaļinājumu žurnāls'!$C$5:$C$200,"&lt;="&amp;('1. Iestatījumi'!$C$9+(52-1)*7+6),'3. Atvaļinājumu žurnāls'!$D$5:$D$200,"&gt;="&amp;('1. Iestatījumi'!$C$9+(52-1)*7)))</f>
        <v/>
      </c>
    </row>
    <row r="18" ht="18" customHeight="1" s="55">
      <c r="A18" s="105">
        <f>IF('2. Darbinieki'!A18="","",'2. Darbinieki'!A18)</f>
        <v/>
      </c>
      <c r="B18" s="106">
        <f>IF($A18="","",COUNTIFS('3. Atvaļinājumu žurnāls'!$A$5:$A$200,$A18,'3. Atvaļinājumu žurnāls'!$F$5:$F$200,"Apstiprināts",'3. Atvaļinājumu žurnāls'!$C$5:$C$200,"&lt;="&amp;('1. Iestatījumi'!$C$9+(1-1)*7+6),'3. Atvaļinājumu žurnāls'!$D$5:$D$200,"&gt;="&amp;('1. Iestatījumi'!$C$9+(1-1)*7)))</f>
        <v/>
      </c>
      <c r="C18" s="106">
        <f>IF($A18="","",COUNTIFS('3. Atvaļinājumu žurnāls'!$A$5:$A$200,$A18,'3. Atvaļinājumu žurnāls'!$F$5:$F$200,"Apstiprināts",'3. Atvaļinājumu žurnāls'!$C$5:$C$200,"&lt;="&amp;('1. Iestatījumi'!$C$9+(2-1)*7+6),'3. Atvaļinājumu žurnāls'!$D$5:$D$200,"&gt;="&amp;('1. Iestatījumi'!$C$9+(2-1)*7)))</f>
        <v/>
      </c>
      <c r="D18" s="106">
        <f>IF($A18="","",COUNTIFS('3. Atvaļinājumu žurnāls'!$A$5:$A$200,$A18,'3. Atvaļinājumu žurnāls'!$F$5:$F$200,"Apstiprināts",'3. Atvaļinājumu žurnāls'!$C$5:$C$200,"&lt;="&amp;('1. Iestatījumi'!$C$9+(3-1)*7+6),'3. Atvaļinājumu žurnāls'!$D$5:$D$200,"&gt;="&amp;('1. Iestatījumi'!$C$9+(3-1)*7)))</f>
        <v/>
      </c>
      <c r="E18" s="106">
        <f>IF($A18="","",COUNTIFS('3. Atvaļinājumu žurnāls'!$A$5:$A$200,$A18,'3. Atvaļinājumu žurnāls'!$F$5:$F$200,"Apstiprināts",'3. Atvaļinājumu žurnāls'!$C$5:$C$200,"&lt;="&amp;('1. Iestatījumi'!$C$9+(4-1)*7+6),'3. Atvaļinājumu žurnāls'!$D$5:$D$200,"&gt;="&amp;('1. Iestatījumi'!$C$9+(4-1)*7)))</f>
        <v/>
      </c>
      <c r="F18" s="106">
        <f>IF($A18="","",COUNTIFS('3. Atvaļinājumu žurnāls'!$A$5:$A$200,$A18,'3. Atvaļinājumu žurnāls'!$F$5:$F$200,"Apstiprināts",'3. Atvaļinājumu žurnāls'!$C$5:$C$200,"&lt;="&amp;('1. Iestatījumi'!$C$9+(5-1)*7+6),'3. Atvaļinājumu žurnāls'!$D$5:$D$200,"&gt;="&amp;('1. Iestatījumi'!$C$9+(5-1)*7)))</f>
        <v/>
      </c>
      <c r="G18" s="106">
        <f>IF($A18="","",COUNTIFS('3. Atvaļinājumu žurnāls'!$A$5:$A$200,$A18,'3. Atvaļinājumu žurnāls'!$F$5:$F$200,"Apstiprināts",'3. Atvaļinājumu žurnāls'!$C$5:$C$200,"&lt;="&amp;('1. Iestatījumi'!$C$9+(6-1)*7+6),'3. Atvaļinājumu žurnāls'!$D$5:$D$200,"&gt;="&amp;('1. Iestatījumi'!$C$9+(6-1)*7)))</f>
        <v/>
      </c>
      <c r="H18" s="106">
        <f>IF($A18="","",COUNTIFS('3. Atvaļinājumu žurnāls'!$A$5:$A$200,$A18,'3. Atvaļinājumu žurnāls'!$F$5:$F$200,"Apstiprināts",'3. Atvaļinājumu žurnāls'!$C$5:$C$200,"&lt;="&amp;('1. Iestatījumi'!$C$9+(7-1)*7+6),'3. Atvaļinājumu žurnāls'!$D$5:$D$200,"&gt;="&amp;('1. Iestatījumi'!$C$9+(7-1)*7)))</f>
        <v/>
      </c>
      <c r="I18" s="106">
        <f>IF($A18="","",COUNTIFS('3. Atvaļinājumu žurnāls'!$A$5:$A$200,$A18,'3. Atvaļinājumu žurnāls'!$F$5:$F$200,"Apstiprināts",'3. Atvaļinājumu žurnāls'!$C$5:$C$200,"&lt;="&amp;('1. Iestatījumi'!$C$9+(8-1)*7+6),'3. Atvaļinājumu žurnāls'!$D$5:$D$200,"&gt;="&amp;('1. Iestatījumi'!$C$9+(8-1)*7)))</f>
        <v/>
      </c>
      <c r="J18" s="106">
        <f>IF($A18="","",COUNTIFS('3. Atvaļinājumu žurnāls'!$A$5:$A$200,$A18,'3. Atvaļinājumu žurnāls'!$F$5:$F$200,"Apstiprināts",'3. Atvaļinājumu žurnāls'!$C$5:$C$200,"&lt;="&amp;('1. Iestatījumi'!$C$9+(9-1)*7+6),'3. Atvaļinājumu žurnāls'!$D$5:$D$200,"&gt;="&amp;('1. Iestatījumi'!$C$9+(9-1)*7)))</f>
        <v/>
      </c>
      <c r="K18" s="106">
        <f>IF($A18="","",COUNTIFS('3. Atvaļinājumu žurnāls'!$A$5:$A$200,$A18,'3. Atvaļinājumu žurnāls'!$F$5:$F$200,"Apstiprināts",'3. Atvaļinājumu žurnāls'!$C$5:$C$200,"&lt;="&amp;('1. Iestatījumi'!$C$9+(10-1)*7+6),'3. Atvaļinājumu žurnāls'!$D$5:$D$200,"&gt;="&amp;('1. Iestatījumi'!$C$9+(10-1)*7)))</f>
        <v/>
      </c>
      <c r="L18" s="106">
        <f>IF($A18="","",COUNTIFS('3. Atvaļinājumu žurnāls'!$A$5:$A$200,$A18,'3. Atvaļinājumu žurnāls'!$F$5:$F$200,"Apstiprināts",'3. Atvaļinājumu žurnāls'!$C$5:$C$200,"&lt;="&amp;('1. Iestatījumi'!$C$9+(11-1)*7+6),'3. Atvaļinājumu žurnāls'!$D$5:$D$200,"&gt;="&amp;('1. Iestatījumi'!$C$9+(11-1)*7)))</f>
        <v/>
      </c>
      <c r="M18" s="106">
        <f>IF($A18="","",COUNTIFS('3. Atvaļinājumu žurnāls'!$A$5:$A$200,$A18,'3. Atvaļinājumu žurnāls'!$F$5:$F$200,"Apstiprināts",'3. Atvaļinājumu žurnāls'!$C$5:$C$200,"&lt;="&amp;('1. Iestatījumi'!$C$9+(12-1)*7+6),'3. Atvaļinājumu žurnāls'!$D$5:$D$200,"&gt;="&amp;('1. Iestatījumi'!$C$9+(12-1)*7)))</f>
        <v/>
      </c>
      <c r="N18" s="106">
        <f>IF($A18="","",COUNTIFS('3. Atvaļinājumu žurnāls'!$A$5:$A$200,$A18,'3. Atvaļinājumu žurnāls'!$F$5:$F$200,"Apstiprināts",'3. Atvaļinājumu žurnāls'!$C$5:$C$200,"&lt;="&amp;('1. Iestatījumi'!$C$9+(13-1)*7+6),'3. Atvaļinājumu žurnāls'!$D$5:$D$200,"&gt;="&amp;('1. Iestatījumi'!$C$9+(13-1)*7)))</f>
        <v/>
      </c>
      <c r="O18" s="106">
        <f>IF($A18="","",COUNTIFS('3. Atvaļinājumu žurnāls'!$A$5:$A$200,$A18,'3. Atvaļinājumu žurnāls'!$F$5:$F$200,"Apstiprināts",'3. Atvaļinājumu žurnāls'!$C$5:$C$200,"&lt;="&amp;('1. Iestatījumi'!$C$9+(14-1)*7+6),'3. Atvaļinājumu žurnāls'!$D$5:$D$200,"&gt;="&amp;('1. Iestatījumi'!$C$9+(14-1)*7)))</f>
        <v/>
      </c>
      <c r="P18" s="106">
        <f>IF($A18="","",COUNTIFS('3. Atvaļinājumu žurnāls'!$A$5:$A$200,$A18,'3. Atvaļinājumu žurnāls'!$F$5:$F$200,"Apstiprināts",'3. Atvaļinājumu žurnāls'!$C$5:$C$200,"&lt;="&amp;('1. Iestatījumi'!$C$9+(15-1)*7+6),'3. Atvaļinājumu žurnāls'!$D$5:$D$200,"&gt;="&amp;('1. Iestatījumi'!$C$9+(15-1)*7)))</f>
        <v/>
      </c>
      <c r="Q18" s="106">
        <f>IF($A18="","",COUNTIFS('3. Atvaļinājumu žurnāls'!$A$5:$A$200,$A18,'3. Atvaļinājumu žurnāls'!$F$5:$F$200,"Apstiprināts",'3. Atvaļinājumu žurnāls'!$C$5:$C$200,"&lt;="&amp;('1. Iestatījumi'!$C$9+(16-1)*7+6),'3. Atvaļinājumu žurnāls'!$D$5:$D$200,"&gt;="&amp;('1. Iestatījumi'!$C$9+(16-1)*7)))</f>
        <v/>
      </c>
      <c r="R18" s="106">
        <f>IF($A18="","",COUNTIFS('3. Atvaļinājumu žurnāls'!$A$5:$A$200,$A18,'3. Atvaļinājumu žurnāls'!$F$5:$F$200,"Apstiprināts",'3. Atvaļinājumu žurnāls'!$C$5:$C$200,"&lt;="&amp;('1. Iestatījumi'!$C$9+(17-1)*7+6),'3. Atvaļinājumu žurnāls'!$D$5:$D$200,"&gt;="&amp;('1. Iestatījumi'!$C$9+(17-1)*7)))</f>
        <v/>
      </c>
      <c r="S18" s="106">
        <f>IF($A18="","",COUNTIFS('3. Atvaļinājumu žurnāls'!$A$5:$A$200,$A18,'3. Atvaļinājumu žurnāls'!$F$5:$F$200,"Apstiprināts",'3. Atvaļinājumu žurnāls'!$C$5:$C$200,"&lt;="&amp;('1. Iestatījumi'!$C$9+(18-1)*7+6),'3. Atvaļinājumu žurnāls'!$D$5:$D$200,"&gt;="&amp;('1. Iestatījumi'!$C$9+(18-1)*7)))</f>
        <v/>
      </c>
      <c r="T18" s="106">
        <f>IF($A18="","",COUNTIFS('3. Atvaļinājumu žurnāls'!$A$5:$A$200,$A18,'3. Atvaļinājumu žurnāls'!$F$5:$F$200,"Apstiprināts",'3. Atvaļinājumu žurnāls'!$C$5:$C$200,"&lt;="&amp;('1. Iestatījumi'!$C$9+(19-1)*7+6),'3. Atvaļinājumu žurnāls'!$D$5:$D$200,"&gt;="&amp;('1. Iestatījumi'!$C$9+(19-1)*7)))</f>
        <v/>
      </c>
      <c r="U18" s="106">
        <f>IF($A18="","",COUNTIFS('3. Atvaļinājumu žurnāls'!$A$5:$A$200,$A18,'3. Atvaļinājumu žurnāls'!$F$5:$F$200,"Apstiprināts",'3. Atvaļinājumu žurnāls'!$C$5:$C$200,"&lt;="&amp;('1. Iestatījumi'!$C$9+(20-1)*7+6),'3. Atvaļinājumu žurnāls'!$D$5:$D$200,"&gt;="&amp;('1. Iestatījumi'!$C$9+(20-1)*7)))</f>
        <v/>
      </c>
      <c r="V18" s="106">
        <f>IF($A18="","",COUNTIFS('3. Atvaļinājumu žurnāls'!$A$5:$A$200,$A18,'3. Atvaļinājumu žurnāls'!$F$5:$F$200,"Apstiprināts",'3. Atvaļinājumu žurnāls'!$C$5:$C$200,"&lt;="&amp;('1. Iestatījumi'!$C$9+(21-1)*7+6),'3. Atvaļinājumu žurnāls'!$D$5:$D$200,"&gt;="&amp;('1. Iestatījumi'!$C$9+(21-1)*7)))</f>
        <v/>
      </c>
      <c r="W18" s="106">
        <f>IF($A18="","",COUNTIFS('3. Atvaļinājumu žurnāls'!$A$5:$A$200,$A18,'3. Atvaļinājumu žurnāls'!$F$5:$F$200,"Apstiprināts",'3. Atvaļinājumu žurnāls'!$C$5:$C$200,"&lt;="&amp;('1. Iestatījumi'!$C$9+(22-1)*7+6),'3. Atvaļinājumu žurnāls'!$D$5:$D$200,"&gt;="&amp;('1. Iestatījumi'!$C$9+(22-1)*7)))</f>
        <v/>
      </c>
      <c r="X18" s="106">
        <f>IF($A18="","",COUNTIFS('3. Atvaļinājumu žurnāls'!$A$5:$A$200,$A18,'3. Atvaļinājumu žurnāls'!$F$5:$F$200,"Apstiprināts",'3. Atvaļinājumu žurnāls'!$C$5:$C$200,"&lt;="&amp;('1. Iestatījumi'!$C$9+(23-1)*7+6),'3. Atvaļinājumu žurnāls'!$D$5:$D$200,"&gt;="&amp;('1. Iestatījumi'!$C$9+(23-1)*7)))</f>
        <v/>
      </c>
      <c r="Y18" s="106">
        <f>IF($A18="","",COUNTIFS('3. Atvaļinājumu žurnāls'!$A$5:$A$200,$A18,'3. Atvaļinājumu žurnāls'!$F$5:$F$200,"Apstiprināts",'3. Atvaļinājumu žurnāls'!$C$5:$C$200,"&lt;="&amp;('1. Iestatījumi'!$C$9+(24-1)*7+6),'3. Atvaļinājumu žurnāls'!$D$5:$D$200,"&gt;="&amp;('1. Iestatījumi'!$C$9+(24-1)*7)))</f>
        <v/>
      </c>
      <c r="Z18" s="106">
        <f>IF($A18="","",COUNTIFS('3. Atvaļinājumu žurnāls'!$A$5:$A$200,$A18,'3. Atvaļinājumu žurnāls'!$F$5:$F$200,"Apstiprināts",'3. Atvaļinājumu žurnāls'!$C$5:$C$200,"&lt;="&amp;('1. Iestatījumi'!$C$9+(25-1)*7+6),'3. Atvaļinājumu žurnāls'!$D$5:$D$200,"&gt;="&amp;('1. Iestatījumi'!$C$9+(25-1)*7)))</f>
        <v/>
      </c>
      <c r="AA18" s="106">
        <f>IF($A18="","",COUNTIFS('3. Atvaļinājumu žurnāls'!$A$5:$A$200,$A18,'3. Atvaļinājumu žurnāls'!$F$5:$F$200,"Apstiprināts",'3. Atvaļinājumu žurnāls'!$C$5:$C$200,"&lt;="&amp;('1. Iestatījumi'!$C$9+(26-1)*7+6),'3. Atvaļinājumu žurnāls'!$D$5:$D$200,"&gt;="&amp;('1. Iestatījumi'!$C$9+(26-1)*7)))</f>
        <v/>
      </c>
      <c r="AB18" s="106">
        <f>IF($A18="","",COUNTIFS('3. Atvaļinājumu žurnāls'!$A$5:$A$200,$A18,'3. Atvaļinājumu žurnāls'!$F$5:$F$200,"Apstiprināts",'3. Atvaļinājumu žurnāls'!$C$5:$C$200,"&lt;="&amp;('1. Iestatījumi'!$C$9+(27-1)*7+6),'3. Atvaļinājumu žurnāls'!$D$5:$D$200,"&gt;="&amp;('1. Iestatījumi'!$C$9+(27-1)*7)))</f>
        <v/>
      </c>
      <c r="AC18" s="106">
        <f>IF($A18="","",COUNTIFS('3. Atvaļinājumu žurnāls'!$A$5:$A$200,$A18,'3. Atvaļinājumu žurnāls'!$F$5:$F$200,"Apstiprināts",'3. Atvaļinājumu žurnāls'!$C$5:$C$200,"&lt;="&amp;('1. Iestatījumi'!$C$9+(28-1)*7+6),'3. Atvaļinājumu žurnāls'!$D$5:$D$200,"&gt;="&amp;('1. Iestatījumi'!$C$9+(28-1)*7)))</f>
        <v/>
      </c>
      <c r="AD18" s="106">
        <f>IF($A18="","",COUNTIFS('3. Atvaļinājumu žurnāls'!$A$5:$A$200,$A18,'3. Atvaļinājumu žurnāls'!$F$5:$F$200,"Apstiprināts",'3. Atvaļinājumu žurnāls'!$C$5:$C$200,"&lt;="&amp;('1. Iestatījumi'!$C$9+(29-1)*7+6),'3. Atvaļinājumu žurnāls'!$D$5:$D$200,"&gt;="&amp;('1. Iestatījumi'!$C$9+(29-1)*7)))</f>
        <v/>
      </c>
      <c r="AE18" s="106">
        <f>IF($A18="","",COUNTIFS('3. Atvaļinājumu žurnāls'!$A$5:$A$200,$A18,'3. Atvaļinājumu žurnāls'!$F$5:$F$200,"Apstiprināts",'3. Atvaļinājumu žurnāls'!$C$5:$C$200,"&lt;="&amp;('1. Iestatījumi'!$C$9+(30-1)*7+6),'3. Atvaļinājumu žurnāls'!$D$5:$D$200,"&gt;="&amp;('1. Iestatījumi'!$C$9+(30-1)*7)))</f>
        <v/>
      </c>
      <c r="AF18" s="106">
        <f>IF($A18="","",COUNTIFS('3. Atvaļinājumu žurnāls'!$A$5:$A$200,$A18,'3. Atvaļinājumu žurnāls'!$F$5:$F$200,"Apstiprināts",'3. Atvaļinājumu žurnāls'!$C$5:$C$200,"&lt;="&amp;('1. Iestatījumi'!$C$9+(31-1)*7+6),'3. Atvaļinājumu žurnāls'!$D$5:$D$200,"&gt;="&amp;('1. Iestatījumi'!$C$9+(31-1)*7)))</f>
        <v/>
      </c>
      <c r="AG18" s="106">
        <f>IF($A18="","",COUNTIFS('3. Atvaļinājumu žurnāls'!$A$5:$A$200,$A18,'3. Atvaļinājumu žurnāls'!$F$5:$F$200,"Apstiprināts",'3. Atvaļinājumu žurnāls'!$C$5:$C$200,"&lt;="&amp;('1. Iestatījumi'!$C$9+(32-1)*7+6),'3. Atvaļinājumu žurnāls'!$D$5:$D$200,"&gt;="&amp;('1. Iestatījumi'!$C$9+(32-1)*7)))</f>
        <v/>
      </c>
      <c r="AH18" s="106">
        <f>IF($A18="","",COUNTIFS('3. Atvaļinājumu žurnāls'!$A$5:$A$200,$A18,'3. Atvaļinājumu žurnāls'!$F$5:$F$200,"Apstiprināts",'3. Atvaļinājumu žurnāls'!$C$5:$C$200,"&lt;="&amp;('1. Iestatījumi'!$C$9+(33-1)*7+6),'3. Atvaļinājumu žurnāls'!$D$5:$D$200,"&gt;="&amp;('1. Iestatījumi'!$C$9+(33-1)*7)))</f>
        <v/>
      </c>
      <c r="AI18" s="106">
        <f>IF($A18="","",COUNTIFS('3. Atvaļinājumu žurnāls'!$A$5:$A$200,$A18,'3. Atvaļinājumu žurnāls'!$F$5:$F$200,"Apstiprināts",'3. Atvaļinājumu žurnāls'!$C$5:$C$200,"&lt;="&amp;('1. Iestatījumi'!$C$9+(34-1)*7+6),'3. Atvaļinājumu žurnāls'!$D$5:$D$200,"&gt;="&amp;('1. Iestatījumi'!$C$9+(34-1)*7)))</f>
        <v/>
      </c>
      <c r="AJ18" s="106">
        <f>IF($A18="","",COUNTIFS('3. Atvaļinājumu žurnāls'!$A$5:$A$200,$A18,'3. Atvaļinājumu žurnāls'!$F$5:$F$200,"Apstiprināts",'3. Atvaļinājumu žurnāls'!$C$5:$C$200,"&lt;="&amp;('1. Iestatījumi'!$C$9+(35-1)*7+6),'3. Atvaļinājumu žurnāls'!$D$5:$D$200,"&gt;="&amp;('1. Iestatījumi'!$C$9+(35-1)*7)))</f>
        <v/>
      </c>
      <c r="AK18" s="106">
        <f>IF($A18="","",COUNTIFS('3. Atvaļinājumu žurnāls'!$A$5:$A$200,$A18,'3. Atvaļinājumu žurnāls'!$F$5:$F$200,"Apstiprināts",'3. Atvaļinājumu žurnāls'!$C$5:$C$200,"&lt;="&amp;('1. Iestatījumi'!$C$9+(36-1)*7+6),'3. Atvaļinājumu žurnāls'!$D$5:$D$200,"&gt;="&amp;('1. Iestatījumi'!$C$9+(36-1)*7)))</f>
        <v/>
      </c>
      <c r="AL18" s="106">
        <f>IF($A18="","",COUNTIFS('3. Atvaļinājumu žurnāls'!$A$5:$A$200,$A18,'3. Atvaļinājumu žurnāls'!$F$5:$F$200,"Apstiprināts",'3. Atvaļinājumu žurnāls'!$C$5:$C$200,"&lt;="&amp;('1. Iestatījumi'!$C$9+(37-1)*7+6),'3. Atvaļinājumu žurnāls'!$D$5:$D$200,"&gt;="&amp;('1. Iestatījumi'!$C$9+(37-1)*7)))</f>
        <v/>
      </c>
      <c r="AM18" s="106">
        <f>IF($A18="","",COUNTIFS('3. Atvaļinājumu žurnāls'!$A$5:$A$200,$A18,'3. Atvaļinājumu žurnāls'!$F$5:$F$200,"Apstiprināts",'3. Atvaļinājumu žurnāls'!$C$5:$C$200,"&lt;="&amp;('1. Iestatījumi'!$C$9+(38-1)*7+6),'3. Atvaļinājumu žurnāls'!$D$5:$D$200,"&gt;="&amp;('1. Iestatījumi'!$C$9+(38-1)*7)))</f>
        <v/>
      </c>
      <c r="AN18" s="106">
        <f>IF($A18="","",COUNTIFS('3. Atvaļinājumu žurnāls'!$A$5:$A$200,$A18,'3. Atvaļinājumu žurnāls'!$F$5:$F$200,"Apstiprināts",'3. Atvaļinājumu žurnāls'!$C$5:$C$200,"&lt;="&amp;('1. Iestatījumi'!$C$9+(39-1)*7+6),'3. Atvaļinājumu žurnāls'!$D$5:$D$200,"&gt;="&amp;('1. Iestatījumi'!$C$9+(39-1)*7)))</f>
        <v/>
      </c>
      <c r="AO18" s="106">
        <f>IF($A18="","",COUNTIFS('3. Atvaļinājumu žurnāls'!$A$5:$A$200,$A18,'3. Atvaļinājumu žurnāls'!$F$5:$F$200,"Apstiprināts",'3. Atvaļinājumu žurnāls'!$C$5:$C$200,"&lt;="&amp;('1. Iestatījumi'!$C$9+(40-1)*7+6),'3. Atvaļinājumu žurnāls'!$D$5:$D$200,"&gt;="&amp;('1. Iestatījumi'!$C$9+(40-1)*7)))</f>
        <v/>
      </c>
      <c r="AP18" s="106">
        <f>IF($A18="","",COUNTIFS('3. Atvaļinājumu žurnāls'!$A$5:$A$200,$A18,'3. Atvaļinājumu žurnāls'!$F$5:$F$200,"Apstiprināts",'3. Atvaļinājumu žurnāls'!$C$5:$C$200,"&lt;="&amp;('1. Iestatījumi'!$C$9+(41-1)*7+6),'3. Atvaļinājumu žurnāls'!$D$5:$D$200,"&gt;="&amp;('1. Iestatījumi'!$C$9+(41-1)*7)))</f>
        <v/>
      </c>
      <c r="AQ18" s="106">
        <f>IF($A18="","",COUNTIFS('3. Atvaļinājumu žurnāls'!$A$5:$A$200,$A18,'3. Atvaļinājumu žurnāls'!$F$5:$F$200,"Apstiprināts",'3. Atvaļinājumu žurnāls'!$C$5:$C$200,"&lt;="&amp;('1. Iestatījumi'!$C$9+(42-1)*7+6),'3. Atvaļinājumu žurnāls'!$D$5:$D$200,"&gt;="&amp;('1. Iestatījumi'!$C$9+(42-1)*7)))</f>
        <v/>
      </c>
      <c r="AR18" s="106">
        <f>IF($A18="","",COUNTIFS('3. Atvaļinājumu žurnāls'!$A$5:$A$200,$A18,'3. Atvaļinājumu žurnāls'!$F$5:$F$200,"Apstiprināts",'3. Atvaļinājumu žurnāls'!$C$5:$C$200,"&lt;="&amp;('1. Iestatījumi'!$C$9+(43-1)*7+6),'3. Atvaļinājumu žurnāls'!$D$5:$D$200,"&gt;="&amp;('1. Iestatījumi'!$C$9+(43-1)*7)))</f>
        <v/>
      </c>
      <c r="AS18" s="106">
        <f>IF($A18="","",COUNTIFS('3. Atvaļinājumu žurnāls'!$A$5:$A$200,$A18,'3. Atvaļinājumu žurnāls'!$F$5:$F$200,"Apstiprināts",'3. Atvaļinājumu žurnāls'!$C$5:$C$200,"&lt;="&amp;('1. Iestatījumi'!$C$9+(44-1)*7+6),'3. Atvaļinājumu žurnāls'!$D$5:$D$200,"&gt;="&amp;('1. Iestatījumi'!$C$9+(44-1)*7)))</f>
        <v/>
      </c>
      <c r="AT18" s="106">
        <f>IF($A18="","",COUNTIFS('3. Atvaļinājumu žurnāls'!$A$5:$A$200,$A18,'3. Atvaļinājumu žurnāls'!$F$5:$F$200,"Apstiprināts",'3. Atvaļinājumu žurnāls'!$C$5:$C$200,"&lt;="&amp;('1. Iestatījumi'!$C$9+(45-1)*7+6),'3. Atvaļinājumu žurnāls'!$D$5:$D$200,"&gt;="&amp;('1. Iestatījumi'!$C$9+(45-1)*7)))</f>
        <v/>
      </c>
      <c r="AU18" s="106">
        <f>IF($A18="","",COUNTIFS('3. Atvaļinājumu žurnāls'!$A$5:$A$200,$A18,'3. Atvaļinājumu žurnāls'!$F$5:$F$200,"Apstiprināts",'3. Atvaļinājumu žurnāls'!$C$5:$C$200,"&lt;="&amp;('1. Iestatījumi'!$C$9+(46-1)*7+6),'3. Atvaļinājumu žurnāls'!$D$5:$D$200,"&gt;="&amp;('1. Iestatījumi'!$C$9+(46-1)*7)))</f>
        <v/>
      </c>
      <c r="AV18" s="106">
        <f>IF($A18="","",COUNTIFS('3. Atvaļinājumu žurnāls'!$A$5:$A$200,$A18,'3. Atvaļinājumu žurnāls'!$F$5:$F$200,"Apstiprināts",'3. Atvaļinājumu žurnāls'!$C$5:$C$200,"&lt;="&amp;('1. Iestatījumi'!$C$9+(47-1)*7+6),'3. Atvaļinājumu žurnāls'!$D$5:$D$200,"&gt;="&amp;('1. Iestatījumi'!$C$9+(47-1)*7)))</f>
        <v/>
      </c>
      <c r="AW18" s="106">
        <f>IF($A18="","",COUNTIFS('3. Atvaļinājumu žurnāls'!$A$5:$A$200,$A18,'3. Atvaļinājumu žurnāls'!$F$5:$F$200,"Apstiprināts",'3. Atvaļinājumu žurnāls'!$C$5:$C$200,"&lt;="&amp;('1. Iestatījumi'!$C$9+(48-1)*7+6),'3. Atvaļinājumu žurnāls'!$D$5:$D$200,"&gt;="&amp;('1. Iestatījumi'!$C$9+(48-1)*7)))</f>
        <v/>
      </c>
      <c r="AX18" s="106">
        <f>IF($A18="","",COUNTIFS('3. Atvaļinājumu žurnāls'!$A$5:$A$200,$A18,'3. Atvaļinājumu žurnāls'!$F$5:$F$200,"Apstiprināts",'3. Atvaļinājumu žurnāls'!$C$5:$C$200,"&lt;="&amp;('1. Iestatījumi'!$C$9+(49-1)*7+6),'3. Atvaļinājumu žurnāls'!$D$5:$D$200,"&gt;="&amp;('1. Iestatījumi'!$C$9+(49-1)*7)))</f>
        <v/>
      </c>
      <c r="AY18" s="106">
        <f>IF($A18="","",COUNTIFS('3. Atvaļinājumu žurnāls'!$A$5:$A$200,$A18,'3. Atvaļinājumu žurnāls'!$F$5:$F$200,"Apstiprināts",'3. Atvaļinājumu žurnāls'!$C$5:$C$200,"&lt;="&amp;('1. Iestatījumi'!$C$9+(50-1)*7+6),'3. Atvaļinājumu žurnāls'!$D$5:$D$200,"&gt;="&amp;('1. Iestatījumi'!$C$9+(50-1)*7)))</f>
        <v/>
      </c>
      <c r="AZ18" s="106">
        <f>IF($A18="","",COUNTIFS('3. Atvaļinājumu žurnāls'!$A$5:$A$200,$A18,'3. Atvaļinājumu žurnāls'!$F$5:$F$200,"Apstiprināts",'3. Atvaļinājumu žurnāls'!$C$5:$C$200,"&lt;="&amp;('1. Iestatījumi'!$C$9+(51-1)*7+6),'3. Atvaļinājumu žurnāls'!$D$5:$D$200,"&gt;="&amp;('1. Iestatījumi'!$C$9+(51-1)*7)))</f>
        <v/>
      </c>
      <c r="BA18" s="106">
        <f>IF($A18="","",COUNTIFS('3. Atvaļinājumu žurnāls'!$A$5:$A$200,$A18,'3. Atvaļinājumu žurnāls'!$F$5:$F$200,"Apstiprināts",'3. Atvaļinājumu žurnāls'!$C$5:$C$200,"&lt;="&amp;('1. Iestatījumi'!$C$9+(52-1)*7+6),'3. Atvaļinājumu žurnāls'!$D$5:$D$200,"&gt;="&amp;('1. Iestatījumi'!$C$9+(52-1)*7)))</f>
        <v/>
      </c>
    </row>
    <row r="19" ht="18" customHeight="1" s="55">
      <c r="A19" s="105">
        <f>IF('2. Darbinieki'!A19="","",'2. Darbinieki'!A19)</f>
        <v/>
      </c>
      <c r="B19" s="106">
        <f>IF($A19="","",COUNTIFS('3. Atvaļinājumu žurnāls'!$A$5:$A$200,$A19,'3. Atvaļinājumu žurnāls'!$F$5:$F$200,"Apstiprināts",'3. Atvaļinājumu žurnāls'!$C$5:$C$200,"&lt;="&amp;('1. Iestatījumi'!$C$9+(1-1)*7+6),'3. Atvaļinājumu žurnāls'!$D$5:$D$200,"&gt;="&amp;('1. Iestatījumi'!$C$9+(1-1)*7)))</f>
        <v/>
      </c>
      <c r="C19" s="106">
        <f>IF($A19="","",COUNTIFS('3. Atvaļinājumu žurnāls'!$A$5:$A$200,$A19,'3. Atvaļinājumu žurnāls'!$F$5:$F$200,"Apstiprināts",'3. Atvaļinājumu žurnāls'!$C$5:$C$200,"&lt;="&amp;('1. Iestatījumi'!$C$9+(2-1)*7+6),'3. Atvaļinājumu žurnāls'!$D$5:$D$200,"&gt;="&amp;('1. Iestatījumi'!$C$9+(2-1)*7)))</f>
        <v/>
      </c>
      <c r="D19" s="106">
        <f>IF($A19="","",COUNTIFS('3. Atvaļinājumu žurnāls'!$A$5:$A$200,$A19,'3. Atvaļinājumu žurnāls'!$F$5:$F$200,"Apstiprināts",'3. Atvaļinājumu žurnāls'!$C$5:$C$200,"&lt;="&amp;('1. Iestatījumi'!$C$9+(3-1)*7+6),'3. Atvaļinājumu žurnāls'!$D$5:$D$200,"&gt;="&amp;('1. Iestatījumi'!$C$9+(3-1)*7)))</f>
        <v/>
      </c>
      <c r="E19" s="106">
        <f>IF($A19="","",COUNTIFS('3. Atvaļinājumu žurnāls'!$A$5:$A$200,$A19,'3. Atvaļinājumu žurnāls'!$F$5:$F$200,"Apstiprināts",'3. Atvaļinājumu žurnāls'!$C$5:$C$200,"&lt;="&amp;('1. Iestatījumi'!$C$9+(4-1)*7+6),'3. Atvaļinājumu žurnāls'!$D$5:$D$200,"&gt;="&amp;('1. Iestatījumi'!$C$9+(4-1)*7)))</f>
        <v/>
      </c>
      <c r="F19" s="106">
        <f>IF($A19="","",COUNTIFS('3. Atvaļinājumu žurnāls'!$A$5:$A$200,$A19,'3. Atvaļinājumu žurnāls'!$F$5:$F$200,"Apstiprināts",'3. Atvaļinājumu žurnāls'!$C$5:$C$200,"&lt;="&amp;('1. Iestatījumi'!$C$9+(5-1)*7+6),'3. Atvaļinājumu žurnāls'!$D$5:$D$200,"&gt;="&amp;('1. Iestatījumi'!$C$9+(5-1)*7)))</f>
        <v/>
      </c>
      <c r="G19" s="106">
        <f>IF($A19="","",COUNTIFS('3. Atvaļinājumu žurnāls'!$A$5:$A$200,$A19,'3. Atvaļinājumu žurnāls'!$F$5:$F$200,"Apstiprināts",'3. Atvaļinājumu žurnāls'!$C$5:$C$200,"&lt;="&amp;('1. Iestatījumi'!$C$9+(6-1)*7+6),'3. Atvaļinājumu žurnāls'!$D$5:$D$200,"&gt;="&amp;('1. Iestatījumi'!$C$9+(6-1)*7)))</f>
        <v/>
      </c>
      <c r="H19" s="106">
        <f>IF($A19="","",COUNTIFS('3. Atvaļinājumu žurnāls'!$A$5:$A$200,$A19,'3. Atvaļinājumu žurnāls'!$F$5:$F$200,"Apstiprināts",'3. Atvaļinājumu žurnāls'!$C$5:$C$200,"&lt;="&amp;('1. Iestatījumi'!$C$9+(7-1)*7+6),'3. Atvaļinājumu žurnāls'!$D$5:$D$200,"&gt;="&amp;('1. Iestatījumi'!$C$9+(7-1)*7)))</f>
        <v/>
      </c>
      <c r="I19" s="106">
        <f>IF($A19="","",COUNTIFS('3. Atvaļinājumu žurnāls'!$A$5:$A$200,$A19,'3. Atvaļinājumu žurnāls'!$F$5:$F$200,"Apstiprināts",'3. Atvaļinājumu žurnāls'!$C$5:$C$200,"&lt;="&amp;('1. Iestatījumi'!$C$9+(8-1)*7+6),'3. Atvaļinājumu žurnāls'!$D$5:$D$200,"&gt;="&amp;('1. Iestatījumi'!$C$9+(8-1)*7)))</f>
        <v/>
      </c>
      <c r="J19" s="106">
        <f>IF($A19="","",COUNTIFS('3. Atvaļinājumu žurnāls'!$A$5:$A$200,$A19,'3. Atvaļinājumu žurnāls'!$F$5:$F$200,"Apstiprināts",'3. Atvaļinājumu žurnāls'!$C$5:$C$200,"&lt;="&amp;('1. Iestatījumi'!$C$9+(9-1)*7+6),'3. Atvaļinājumu žurnāls'!$D$5:$D$200,"&gt;="&amp;('1. Iestatījumi'!$C$9+(9-1)*7)))</f>
        <v/>
      </c>
      <c r="K19" s="106">
        <f>IF($A19="","",COUNTIFS('3. Atvaļinājumu žurnāls'!$A$5:$A$200,$A19,'3. Atvaļinājumu žurnāls'!$F$5:$F$200,"Apstiprināts",'3. Atvaļinājumu žurnāls'!$C$5:$C$200,"&lt;="&amp;('1. Iestatījumi'!$C$9+(10-1)*7+6),'3. Atvaļinājumu žurnāls'!$D$5:$D$200,"&gt;="&amp;('1. Iestatījumi'!$C$9+(10-1)*7)))</f>
        <v/>
      </c>
      <c r="L19" s="106">
        <f>IF($A19="","",COUNTIFS('3. Atvaļinājumu žurnāls'!$A$5:$A$200,$A19,'3. Atvaļinājumu žurnāls'!$F$5:$F$200,"Apstiprināts",'3. Atvaļinājumu žurnāls'!$C$5:$C$200,"&lt;="&amp;('1. Iestatījumi'!$C$9+(11-1)*7+6),'3. Atvaļinājumu žurnāls'!$D$5:$D$200,"&gt;="&amp;('1. Iestatījumi'!$C$9+(11-1)*7)))</f>
        <v/>
      </c>
      <c r="M19" s="106">
        <f>IF($A19="","",COUNTIFS('3. Atvaļinājumu žurnāls'!$A$5:$A$200,$A19,'3. Atvaļinājumu žurnāls'!$F$5:$F$200,"Apstiprināts",'3. Atvaļinājumu žurnāls'!$C$5:$C$200,"&lt;="&amp;('1. Iestatījumi'!$C$9+(12-1)*7+6),'3. Atvaļinājumu žurnāls'!$D$5:$D$200,"&gt;="&amp;('1. Iestatījumi'!$C$9+(12-1)*7)))</f>
        <v/>
      </c>
      <c r="N19" s="106">
        <f>IF($A19="","",COUNTIFS('3. Atvaļinājumu žurnāls'!$A$5:$A$200,$A19,'3. Atvaļinājumu žurnāls'!$F$5:$F$200,"Apstiprināts",'3. Atvaļinājumu žurnāls'!$C$5:$C$200,"&lt;="&amp;('1. Iestatījumi'!$C$9+(13-1)*7+6),'3. Atvaļinājumu žurnāls'!$D$5:$D$200,"&gt;="&amp;('1. Iestatījumi'!$C$9+(13-1)*7)))</f>
        <v/>
      </c>
      <c r="O19" s="106">
        <f>IF($A19="","",COUNTIFS('3. Atvaļinājumu žurnāls'!$A$5:$A$200,$A19,'3. Atvaļinājumu žurnāls'!$F$5:$F$200,"Apstiprināts",'3. Atvaļinājumu žurnāls'!$C$5:$C$200,"&lt;="&amp;('1. Iestatījumi'!$C$9+(14-1)*7+6),'3. Atvaļinājumu žurnāls'!$D$5:$D$200,"&gt;="&amp;('1. Iestatījumi'!$C$9+(14-1)*7)))</f>
        <v/>
      </c>
      <c r="P19" s="106">
        <f>IF($A19="","",COUNTIFS('3. Atvaļinājumu žurnāls'!$A$5:$A$200,$A19,'3. Atvaļinājumu žurnāls'!$F$5:$F$200,"Apstiprināts",'3. Atvaļinājumu žurnāls'!$C$5:$C$200,"&lt;="&amp;('1. Iestatījumi'!$C$9+(15-1)*7+6),'3. Atvaļinājumu žurnāls'!$D$5:$D$200,"&gt;="&amp;('1. Iestatījumi'!$C$9+(15-1)*7)))</f>
        <v/>
      </c>
      <c r="Q19" s="106">
        <f>IF($A19="","",COUNTIFS('3. Atvaļinājumu žurnāls'!$A$5:$A$200,$A19,'3. Atvaļinājumu žurnāls'!$F$5:$F$200,"Apstiprināts",'3. Atvaļinājumu žurnāls'!$C$5:$C$200,"&lt;="&amp;('1. Iestatījumi'!$C$9+(16-1)*7+6),'3. Atvaļinājumu žurnāls'!$D$5:$D$200,"&gt;="&amp;('1. Iestatījumi'!$C$9+(16-1)*7)))</f>
        <v/>
      </c>
      <c r="R19" s="106">
        <f>IF($A19="","",COUNTIFS('3. Atvaļinājumu žurnāls'!$A$5:$A$200,$A19,'3. Atvaļinājumu žurnāls'!$F$5:$F$200,"Apstiprināts",'3. Atvaļinājumu žurnāls'!$C$5:$C$200,"&lt;="&amp;('1. Iestatījumi'!$C$9+(17-1)*7+6),'3. Atvaļinājumu žurnāls'!$D$5:$D$200,"&gt;="&amp;('1. Iestatījumi'!$C$9+(17-1)*7)))</f>
        <v/>
      </c>
      <c r="S19" s="106">
        <f>IF($A19="","",COUNTIFS('3. Atvaļinājumu žurnāls'!$A$5:$A$200,$A19,'3. Atvaļinājumu žurnāls'!$F$5:$F$200,"Apstiprināts",'3. Atvaļinājumu žurnāls'!$C$5:$C$200,"&lt;="&amp;('1. Iestatījumi'!$C$9+(18-1)*7+6),'3. Atvaļinājumu žurnāls'!$D$5:$D$200,"&gt;="&amp;('1. Iestatījumi'!$C$9+(18-1)*7)))</f>
        <v/>
      </c>
      <c r="T19" s="106">
        <f>IF($A19="","",COUNTIFS('3. Atvaļinājumu žurnāls'!$A$5:$A$200,$A19,'3. Atvaļinājumu žurnāls'!$F$5:$F$200,"Apstiprināts",'3. Atvaļinājumu žurnāls'!$C$5:$C$200,"&lt;="&amp;('1. Iestatījumi'!$C$9+(19-1)*7+6),'3. Atvaļinājumu žurnāls'!$D$5:$D$200,"&gt;="&amp;('1. Iestatījumi'!$C$9+(19-1)*7)))</f>
        <v/>
      </c>
      <c r="U19" s="106">
        <f>IF($A19="","",COUNTIFS('3. Atvaļinājumu žurnāls'!$A$5:$A$200,$A19,'3. Atvaļinājumu žurnāls'!$F$5:$F$200,"Apstiprināts",'3. Atvaļinājumu žurnāls'!$C$5:$C$200,"&lt;="&amp;('1. Iestatījumi'!$C$9+(20-1)*7+6),'3. Atvaļinājumu žurnāls'!$D$5:$D$200,"&gt;="&amp;('1. Iestatījumi'!$C$9+(20-1)*7)))</f>
        <v/>
      </c>
      <c r="V19" s="106">
        <f>IF($A19="","",COUNTIFS('3. Atvaļinājumu žurnāls'!$A$5:$A$200,$A19,'3. Atvaļinājumu žurnāls'!$F$5:$F$200,"Apstiprināts",'3. Atvaļinājumu žurnāls'!$C$5:$C$200,"&lt;="&amp;('1. Iestatījumi'!$C$9+(21-1)*7+6),'3. Atvaļinājumu žurnāls'!$D$5:$D$200,"&gt;="&amp;('1. Iestatījumi'!$C$9+(21-1)*7)))</f>
        <v/>
      </c>
      <c r="W19" s="106">
        <f>IF($A19="","",COUNTIFS('3. Atvaļinājumu žurnāls'!$A$5:$A$200,$A19,'3. Atvaļinājumu žurnāls'!$F$5:$F$200,"Apstiprināts",'3. Atvaļinājumu žurnāls'!$C$5:$C$200,"&lt;="&amp;('1. Iestatījumi'!$C$9+(22-1)*7+6),'3. Atvaļinājumu žurnāls'!$D$5:$D$200,"&gt;="&amp;('1. Iestatījumi'!$C$9+(22-1)*7)))</f>
        <v/>
      </c>
      <c r="X19" s="106">
        <f>IF($A19="","",COUNTIFS('3. Atvaļinājumu žurnāls'!$A$5:$A$200,$A19,'3. Atvaļinājumu žurnāls'!$F$5:$F$200,"Apstiprināts",'3. Atvaļinājumu žurnāls'!$C$5:$C$200,"&lt;="&amp;('1. Iestatījumi'!$C$9+(23-1)*7+6),'3. Atvaļinājumu žurnāls'!$D$5:$D$200,"&gt;="&amp;('1. Iestatījumi'!$C$9+(23-1)*7)))</f>
        <v/>
      </c>
      <c r="Y19" s="106">
        <f>IF($A19="","",COUNTIFS('3. Atvaļinājumu žurnāls'!$A$5:$A$200,$A19,'3. Atvaļinājumu žurnāls'!$F$5:$F$200,"Apstiprināts",'3. Atvaļinājumu žurnāls'!$C$5:$C$200,"&lt;="&amp;('1. Iestatījumi'!$C$9+(24-1)*7+6),'3. Atvaļinājumu žurnāls'!$D$5:$D$200,"&gt;="&amp;('1. Iestatījumi'!$C$9+(24-1)*7)))</f>
        <v/>
      </c>
      <c r="Z19" s="106">
        <f>IF($A19="","",COUNTIFS('3. Atvaļinājumu žurnāls'!$A$5:$A$200,$A19,'3. Atvaļinājumu žurnāls'!$F$5:$F$200,"Apstiprināts",'3. Atvaļinājumu žurnāls'!$C$5:$C$200,"&lt;="&amp;('1. Iestatījumi'!$C$9+(25-1)*7+6),'3. Atvaļinājumu žurnāls'!$D$5:$D$200,"&gt;="&amp;('1. Iestatījumi'!$C$9+(25-1)*7)))</f>
        <v/>
      </c>
      <c r="AA19" s="106">
        <f>IF($A19="","",COUNTIFS('3. Atvaļinājumu žurnāls'!$A$5:$A$200,$A19,'3. Atvaļinājumu žurnāls'!$F$5:$F$200,"Apstiprināts",'3. Atvaļinājumu žurnāls'!$C$5:$C$200,"&lt;="&amp;('1. Iestatījumi'!$C$9+(26-1)*7+6),'3. Atvaļinājumu žurnāls'!$D$5:$D$200,"&gt;="&amp;('1. Iestatījumi'!$C$9+(26-1)*7)))</f>
        <v/>
      </c>
      <c r="AB19" s="106">
        <f>IF($A19="","",COUNTIFS('3. Atvaļinājumu žurnāls'!$A$5:$A$200,$A19,'3. Atvaļinājumu žurnāls'!$F$5:$F$200,"Apstiprināts",'3. Atvaļinājumu žurnāls'!$C$5:$C$200,"&lt;="&amp;('1. Iestatījumi'!$C$9+(27-1)*7+6),'3. Atvaļinājumu žurnāls'!$D$5:$D$200,"&gt;="&amp;('1. Iestatījumi'!$C$9+(27-1)*7)))</f>
        <v/>
      </c>
      <c r="AC19" s="106">
        <f>IF($A19="","",COUNTIFS('3. Atvaļinājumu žurnāls'!$A$5:$A$200,$A19,'3. Atvaļinājumu žurnāls'!$F$5:$F$200,"Apstiprināts",'3. Atvaļinājumu žurnāls'!$C$5:$C$200,"&lt;="&amp;('1. Iestatījumi'!$C$9+(28-1)*7+6),'3. Atvaļinājumu žurnāls'!$D$5:$D$200,"&gt;="&amp;('1. Iestatījumi'!$C$9+(28-1)*7)))</f>
        <v/>
      </c>
      <c r="AD19" s="106">
        <f>IF($A19="","",COUNTIFS('3. Atvaļinājumu žurnāls'!$A$5:$A$200,$A19,'3. Atvaļinājumu žurnāls'!$F$5:$F$200,"Apstiprināts",'3. Atvaļinājumu žurnāls'!$C$5:$C$200,"&lt;="&amp;('1. Iestatījumi'!$C$9+(29-1)*7+6),'3. Atvaļinājumu žurnāls'!$D$5:$D$200,"&gt;="&amp;('1. Iestatījumi'!$C$9+(29-1)*7)))</f>
        <v/>
      </c>
      <c r="AE19" s="106">
        <f>IF($A19="","",COUNTIFS('3. Atvaļinājumu žurnāls'!$A$5:$A$200,$A19,'3. Atvaļinājumu žurnāls'!$F$5:$F$200,"Apstiprināts",'3. Atvaļinājumu žurnāls'!$C$5:$C$200,"&lt;="&amp;('1. Iestatījumi'!$C$9+(30-1)*7+6),'3. Atvaļinājumu žurnāls'!$D$5:$D$200,"&gt;="&amp;('1. Iestatījumi'!$C$9+(30-1)*7)))</f>
        <v/>
      </c>
      <c r="AF19" s="106">
        <f>IF($A19="","",COUNTIFS('3. Atvaļinājumu žurnāls'!$A$5:$A$200,$A19,'3. Atvaļinājumu žurnāls'!$F$5:$F$200,"Apstiprināts",'3. Atvaļinājumu žurnāls'!$C$5:$C$200,"&lt;="&amp;('1. Iestatījumi'!$C$9+(31-1)*7+6),'3. Atvaļinājumu žurnāls'!$D$5:$D$200,"&gt;="&amp;('1. Iestatījumi'!$C$9+(31-1)*7)))</f>
        <v/>
      </c>
      <c r="AG19" s="106">
        <f>IF($A19="","",COUNTIFS('3. Atvaļinājumu žurnāls'!$A$5:$A$200,$A19,'3. Atvaļinājumu žurnāls'!$F$5:$F$200,"Apstiprināts",'3. Atvaļinājumu žurnāls'!$C$5:$C$200,"&lt;="&amp;('1. Iestatījumi'!$C$9+(32-1)*7+6),'3. Atvaļinājumu žurnāls'!$D$5:$D$200,"&gt;="&amp;('1. Iestatījumi'!$C$9+(32-1)*7)))</f>
        <v/>
      </c>
      <c r="AH19" s="106">
        <f>IF($A19="","",COUNTIFS('3. Atvaļinājumu žurnāls'!$A$5:$A$200,$A19,'3. Atvaļinājumu žurnāls'!$F$5:$F$200,"Apstiprināts",'3. Atvaļinājumu žurnāls'!$C$5:$C$200,"&lt;="&amp;('1. Iestatījumi'!$C$9+(33-1)*7+6),'3. Atvaļinājumu žurnāls'!$D$5:$D$200,"&gt;="&amp;('1. Iestatījumi'!$C$9+(33-1)*7)))</f>
        <v/>
      </c>
      <c r="AI19" s="106">
        <f>IF($A19="","",COUNTIFS('3. Atvaļinājumu žurnāls'!$A$5:$A$200,$A19,'3. Atvaļinājumu žurnāls'!$F$5:$F$200,"Apstiprināts",'3. Atvaļinājumu žurnāls'!$C$5:$C$200,"&lt;="&amp;('1. Iestatījumi'!$C$9+(34-1)*7+6),'3. Atvaļinājumu žurnāls'!$D$5:$D$200,"&gt;="&amp;('1. Iestatījumi'!$C$9+(34-1)*7)))</f>
        <v/>
      </c>
      <c r="AJ19" s="106">
        <f>IF($A19="","",COUNTIFS('3. Atvaļinājumu žurnāls'!$A$5:$A$200,$A19,'3. Atvaļinājumu žurnāls'!$F$5:$F$200,"Apstiprināts",'3. Atvaļinājumu žurnāls'!$C$5:$C$200,"&lt;="&amp;('1. Iestatījumi'!$C$9+(35-1)*7+6),'3. Atvaļinājumu žurnāls'!$D$5:$D$200,"&gt;="&amp;('1. Iestatījumi'!$C$9+(35-1)*7)))</f>
        <v/>
      </c>
      <c r="AK19" s="106">
        <f>IF($A19="","",COUNTIFS('3. Atvaļinājumu žurnāls'!$A$5:$A$200,$A19,'3. Atvaļinājumu žurnāls'!$F$5:$F$200,"Apstiprināts",'3. Atvaļinājumu žurnāls'!$C$5:$C$200,"&lt;="&amp;('1. Iestatījumi'!$C$9+(36-1)*7+6),'3. Atvaļinājumu žurnāls'!$D$5:$D$200,"&gt;="&amp;('1. Iestatījumi'!$C$9+(36-1)*7)))</f>
        <v/>
      </c>
      <c r="AL19" s="106">
        <f>IF($A19="","",COUNTIFS('3. Atvaļinājumu žurnāls'!$A$5:$A$200,$A19,'3. Atvaļinājumu žurnāls'!$F$5:$F$200,"Apstiprināts",'3. Atvaļinājumu žurnāls'!$C$5:$C$200,"&lt;="&amp;('1. Iestatījumi'!$C$9+(37-1)*7+6),'3. Atvaļinājumu žurnāls'!$D$5:$D$200,"&gt;="&amp;('1. Iestatījumi'!$C$9+(37-1)*7)))</f>
        <v/>
      </c>
      <c r="AM19" s="106">
        <f>IF($A19="","",COUNTIFS('3. Atvaļinājumu žurnāls'!$A$5:$A$200,$A19,'3. Atvaļinājumu žurnāls'!$F$5:$F$200,"Apstiprināts",'3. Atvaļinājumu žurnāls'!$C$5:$C$200,"&lt;="&amp;('1. Iestatījumi'!$C$9+(38-1)*7+6),'3. Atvaļinājumu žurnāls'!$D$5:$D$200,"&gt;="&amp;('1. Iestatījumi'!$C$9+(38-1)*7)))</f>
        <v/>
      </c>
      <c r="AN19" s="106">
        <f>IF($A19="","",COUNTIFS('3. Atvaļinājumu žurnāls'!$A$5:$A$200,$A19,'3. Atvaļinājumu žurnāls'!$F$5:$F$200,"Apstiprināts",'3. Atvaļinājumu žurnāls'!$C$5:$C$200,"&lt;="&amp;('1. Iestatījumi'!$C$9+(39-1)*7+6),'3. Atvaļinājumu žurnāls'!$D$5:$D$200,"&gt;="&amp;('1. Iestatījumi'!$C$9+(39-1)*7)))</f>
        <v/>
      </c>
      <c r="AO19" s="106">
        <f>IF($A19="","",COUNTIFS('3. Atvaļinājumu žurnāls'!$A$5:$A$200,$A19,'3. Atvaļinājumu žurnāls'!$F$5:$F$200,"Apstiprināts",'3. Atvaļinājumu žurnāls'!$C$5:$C$200,"&lt;="&amp;('1. Iestatījumi'!$C$9+(40-1)*7+6),'3. Atvaļinājumu žurnāls'!$D$5:$D$200,"&gt;="&amp;('1. Iestatījumi'!$C$9+(40-1)*7)))</f>
        <v/>
      </c>
      <c r="AP19" s="106">
        <f>IF($A19="","",COUNTIFS('3. Atvaļinājumu žurnāls'!$A$5:$A$200,$A19,'3. Atvaļinājumu žurnāls'!$F$5:$F$200,"Apstiprināts",'3. Atvaļinājumu žurnāls'!$C$5:$C$200,"&lt;="&amp;('1. Iestatījumi'!$C$9+(41-1)*7+6),'3. Atvaļinājumu žurnāls'!$D$5:$D$200,"&gt;="&amp;('1. Iestatījumi'!$C$9+(41-1)*7)))</f>
        <v/>
      </c>
      <c r="AQ19" s="106">
        <f>IF($A19="","",COUNTIFS('3. Atvaļinājumu žurnāls'!$A$5:$A$200,$A19,'3. Atvaļinājumu žurnāls'!$F$5:$F$200,"Apstiprināts",'3. Atvaļinājumu žurnāls'!$C$5:$C$200,"&lt;="&amp;('1. Iestatījumi'!$C$9+(42-1)*7+6),'3. Atvaļinājumu žurnāls'!$D$5:$D$200,"&gt;="&amp;('1. Iestatījumi'!$C$9+(42-1)*7)))</f>
        <v/>
      </c>
      <c r="AR19" s="106">
        <f>IF($A19="","",COUNTIFS('3. Atvaļinājumu žurnāls'!$A$5:$A$200,$A19,'3. Atvaļinājumu žurnāls'!$F$5:$F$200,"Apstiprināts",'3. Atvaļinājumu žurnāls'!$C$5:$C$200,"&lt;="&amp;('1. Iestatījumi'!$C$9+(43-1)*7+6),'3. Atvaļinājumu žurnāls'!$D$5:$D$200,"&gt;="&amp;('1. Iestatījumi'!$C$9+(43-1)*7)))</f>
        <v/>
      </c>
      <c r="AS19" s="106">
        <f>IF($A19="","",COUNTIFS('3. Atvaļinājumu žurnāls'!$A$5:$A$200,$A19,'3. Atvaļinājumu žurnāls'!$F$5:$F$200,"Apstiprināts",'3. Atvaļinājumu žurnāls'!$C$5:$C$200,"&lt;="&amp;('1. Iestatījumi'!$C$9+(44-1)*7+6),'3. Atvaļinājumu žurnāls'!$D$5:$D$200,"&gt;="&amp;('1. Iestatījumi'!$C$9+(44-1)*7)))</f>
        <v/>
      </c>
      <c r="AT19" s="106">
        <f>IF($A19="","",COUNTIFS('3. Atvaļinājumu žurnāls'!$A$5:$A$200,$A19,'3. Atvaļinājumu žurnāls'!$F$5:$F$200,"Apstiprināts",'3. Atvaļinājumu žurnāls'!$C$5:$C$200,"&lt;="&amp;('1. Iestatījumi'!$C$9+(45-1)*7+6),'3. Atvaļinājumu žurnāls'!$D$5:$D$200,"&gt;="&amp;('1. Iestatījumi'!$C$9+(45-1)*7)))</f>
        <v/>
      </c>
      <c r="AU19" s="106">
        <f>IF($A19="","",COUNTIFS('3. Atvaļinājumu žurnāls'!$A$5:$A$200,$A19,'3. Atvaļinājumu žurnāls'!$F$5:$F$200,"Apstiprināts",'3. Atvaļinājumu žurnāls'!$C$5:$C$200,"&lt;="&amp;('1. Iestatījumi'!$C$9+(46-1)*7+6),'3. Atvaļinājumu žurnāls'!$D$5:$D$200,"&gt;="&amp;('1. Iestatījumi'!$C$9+(46-1)*7)))</f>
        <v/>
      </c>
      <c r="AV19" s="106">
        <f>IF($A19="","",COUNTIFS('3. Atvaļinājumu žurnāls'!$A$5:$A$200,$A19,'3. Atvaļinājumu žurnāls'!$F$5:$F$200,"Apstiprināts",'3. Atvaļinājumu žurnāls'!$C$5:$C$200,"&lt;="&amp;('1. Iestatījumi'!$C$9+(47-1)*7+6),'3. Atvaļinājumu žurnāls'!$D$5:$D$200,"&gt;="&amp;('1. Iestatījumi'!$C$9+(47-1)*7)))</f>
        <v/>
      </c>
      <c r="AW19" s="106">
        <f>IF($A19="","",COUNTIFS('3. Atvaļinājumu žurnāls'!$A$5:$A$200,$A19,'3. Atvaļinājumu žurnāls'!$F$5:$F$200,"Apstiprināts",'3. Atvaļinājumu žurnāls'!$C$5:$C$200,"&lt;="&amp;('1. Iestatījumi'!$C$9+(48-1)*7+6),'3. Atvaļinājumu žurnāls'!$D$5:$D$200,"&gt;="&amp;('1. Iestatījumi'!$C$9+(48-1)*7)))</f>
        <v/>
      </c>
      <c r="AX19" s="106">
        <f>IF($A19="","",COUNTIFS('3. Atvaļinājumu žurnāls'!$A$5:$A$200,$A19,'3. Atvaļinājumu žurnāls'!$F$5:$F$200,"Apstiprināts",'3. Atvaļinājumu žurnāls'!$C$5:$C$200,"&lt;="&amp;('1. Iestatījumi'!$C$9+(49-1)*7+6),'3. Atvaļinājumu žurnāls'!$D$5:$D$200,"&gt;="&amp;('1. Iestatījumi'!$C$9+(49-1)*7)))</f>
        <v/>
      </c>
      <c r="AY19" s="106">
        <f>IF($A19="","",COUNTIFS('3. Atvaļinājumu žurnāls'!$A$5:$A$200,$A19,'3. Atvaļinājumu žurnāls'!$F$5:$F$200,"Apstiprināts",'3. Atvaļinājumu žurnāls'!$C$5:$C$200,"&lt;="&amp;('1. Iestatījumi'!$C$9+(50-1)*7+6),'3. Atvaļinājumu žurnāls'!$D$5:$D$200,"&gt;="&amp;('1. Iestatījumi'!$C$9+(50-1)*7)))</f>
        <v/>
      </c>
      <c r="AZ19" s="106">
        <f>IF($A19="","",COUNTIFS('3. Atvaļinājumu žurnāls'!$A$5:$A$200,$A19,'3. Atvaļinājumu žurnāls'!$F$5:$F$200,"Apstiprināts",'3. Atvaļinājumu žurnāls'!$C$5:$C$200,"&lt;="&amp;('1. Iestatījumi'!$C$9+(51-1)*7+6),'3. Atvaļinājumu žurnāls'!$D$5:$D$200,"&gt;="&amp;('1. Iestatījumi'!$C$9+(51-1)*7)))</f>
        <v/>
      </c>
      <c r="BA19" s="106">
        <f>IF($A19="","",COUNTIFS('3. Atvaļinājumu žurnāls'!$A$5:$A$200,$A19,'3. Atvaļinājumu žurnāls'!$F$5:$F$200,"Apstiprināts",'3. Atvaļinājumu žurnāls'!$C$5:$C$200,"&lt;="&amp;('1. Iestatījumi'!$C$9+(52-1)*7+6),'3. Atvaļinājumu žurnāls'!$D$5:$D$200,"&gt;="&amp;('1. Iestatījumi'!$C$9+(52-1)*7)))</f>
        <v/>
      </c>
    </row>
    <row r="20" ht="18" customHeight="1" s="55">
      <c r="A20" s="105">
        <f>IF('2. Darbinieki'!A20="","",'2. Darbinieki'!A20)</f>
        <v/>
      </c>
      <c r="B20" s="106">
        <f>IF($A20="","",COUNTIFS('3. Atvaļinājumu žurnāls'!$A$5:$A$200,$A20,'3. Atvaļinājumu žurnāls'!$F$5:$F$200,"Apstiprināts",'3. Atvaļinājumu žurnāls'!$C$5:$C$200,"&lt;="&amp;('1. Iestatījumi'!$C$9+(1-1)*7+6),'3. Atvaļinājumu žurnāls'!$D$5:$D$200,"&gt;="&amp;('1. Iestatījumi'!$C$9+(1-1)*7)))</f>
        <v/>
      </c>
      <c r="C20" s="106">
        <f>IF($A20="","",COUNTIFS('3. Atvaļinājumu žurnāls'!$A$5:$A$200,$A20,'3. Atvaļinājumu žurnāls'!$F$5:$F$200,"Apstiprināts",'3. Atvaļinājumu žurnāls'!$C$5:$C$200,"&lt;="&amp;('1. Iestatījumi'!$C$9+(2-1)*7+6),'3. Atvaļinājumu žurnāls'!$D$5:$D$200,"&gt;="&amp;('1. Iestatījumi'!$C$9+(2-1)*7)))</f>
        <v/>
      </c>
      <c r="D20" s="106">
        <f>IF($A20="","",COUNTIFS('3. Atvaļinājumu žurnāls'!$A$5:$A$200,$A20,'3. Atvaļinājumu žurnāls'!$F$5:$F$200,"Apstiprināts",'3. Atvaļinājumu žurnāls'!$C$5:$C$200,"&lt;="&amp;('1. Iestatījumi'!$C$9+(3-1)*7+6),'3. Atvaļinājumu žurnāls'!$D$5:$D$200,"&gt;="&amp;('1. Iestatījumi'!$C$9+(3-1)*7)))</f>
        <v/>
      </c>
      <c r="E20" s="106">
        <f>IF($A20="","",COUNTIFS('3. Atvaļinājumu žurnāls'!$A$5:$A$200,$A20,'3. Atvaļinājumu žurnāls'!$F$5:$F$200,"Apstiprināts",'3. Atvaļinājumu žurnāls'!$C$5:$C$200,"&lt;="&amp;('1. Iestatījumi'!$C$9+(4-1)*7+6),'3. Atvaļinājumu žurnāls'!$D$5:$D$200,"&gt;="&amp;('1. Iestatījumi'!$C$9+(4-1)*7)))</f>
        <v/>
      </c>
      <c r="F20" s="106">
        <f>IF($A20="","",COUNTIFS('3. Atvaļinājumu žurnāls'!$A$5:$A$200,$A20,'3. Atvaļinājumu žurnāls'!$F$5:$F$200,"Apstiprināts",'3. Atvaļinājumu žurnāls'!$C$5:$C$200,"&lt;="&amp;('1. Iestatījumi'!$C$9+(5-1)*7+6),'3. Atvaļinājumu žurnāls'!$D$5:$D$200,"&gt;="&amp;('1. Iestatījumi'!$C$9+(5-1)*7)))</f>
        <v/>
      </c>
      <c r="G20" s="106">
        <f>IF($A20="","",COUNTIFS('3. Atvaļinājumu žurnāls'!$A$5:$A$200,$A20,'3. Atvaļinājumu žurnāls'!$F$5:$F$200,"Apstiprināts",'3. Atvaļinājumu žurnāls'!$C$5:$C$200,"&lt;="&amp;('1. Iestatījumi'!$C$9+(6-1)*7+6),'3. Atvaļinājumu žurnāls'!$D$5:$D$200,"&gt;="&amp;('1. Iestatījumi'!$C$9+(6-1)*7)))</f>
        <v/>
      </c>
      <c r="H20" s="106">
        <f>IF($A20="","",COUNTIFS('3. Atvaļinājumu žurnāls'!$A$5:$A$200,$A20,'3. Atvaļinājumu žurnāls'!$F$5:$F$200,"Apstiprināts",'3. Atvaļinājumu žurnāls'!$C$5:$C$200,"&lt;="&amp;('1. Iestatījumi'!$C$9+(7-1)*7+6),'3. Atvaļinājumu žurnāls'!$D$5:$D$200,"&gt;="&amp;('1. Iestatījumi'!$C$9+(7-1)*7)))</f>
        <v/>
      </c>
      <c r="I20" s="106">
        <f>IF($A20="","",COUNTIFS('3. Atvaļinājumu žurnāls'!$A$5:$A$200,$A20,'3. Atvaļinājumu žurnāls'!$F$5:$F$200,"Apstiprināts",'3. Atvaļinājumu žurnāls'!$C$5:$C$200,"&lt;="&amp;('1. Iestatījumi'!$C$9+(8-1)*7+6),'3. Atvaļinājumu žurnāls'!$D$5:$D$200,"&gt;="&amp;('1. Iestatījumi'!$C$9+(8-1)*7)))</f>
        <v/>
      </c>
      <c r="J20" s="106">
        <f>IF($A20="","",COUNTIFS('3. Atvaļinājumu žurnāls'!$A$5:$A$200,$A20,'3. Atvaļinājumu žurnāls'!$F$5:$F$200,"Apstiprināts",'3. Atvaļinājumu žurnāls'!$C$5:$C$200,"&lt;="&amp;('1. Iestatījumi'!$C$9+(9-1)*7+6),'3. Atvaļinājumu žurnāls'!$D$5:$D$200,"&gt;="&amp;('1. Iestatījumi'!$C$9+(9-1)*7)))</f>
        <v/>
      </c>
      <c r="K20" s="106">
        <f>IF($A20="","",COUNTIFS('3. Atvaļinājumu žurnāls'!$A$5:$A$200,$A20,'3. Atvaļinājumu žurnāls'!$F$5:$F$200,"Apstiprināts",'3. Atvaļinājumu žurnāls'!$C$5:$C$200,"&lt;="&amp;('1. Iestatījumi'!$C$9+(10-1)*7+6),'3. Atvaļinājumu žurnāls'!$D$5:$D$200,"&gt;="&amp;('1. Iestatījumi'!$C$9+(10-1)*7)))</f>
        <v/>
      </c>
      <c r="L20" s="106">
        <f>IF($A20="","",COUNTIFS('3. Atvaļinājumu žurnāls'!$A$5:$A$200,$A20,'3. Atvaļinājumu žurnāls'!$F$5:$F$200,"Apstiprināts",'3. Atvaļinājumu žurnāls'!$C$5:$C$200,"&lt;="&amp;('1. Iestatījumi'!$C$9+(11-1)*7+6),'3. Atvaļinājumu žurnāls'!$D$5:$D$200,"&gt;="&amp;('1. Iestatījumi'!$C$9+(11-1)*7)))</f>
        <v/>
      </c>
      <c r="M20" s="106">
        <f>IF($A20="","",COUNTIFS('3. Atvaļinājumu žurnāls'!$A$5:$A$200,$A20,'3. Atvaļinājumu žurnāls'!$F$5:$F$200,"Apstiprināts",'3. Atvaļinājumu žurnāls'!$C$5:$C$200,"&lt;="&amp;('1. Iestatījumi'!$C$9+(12-1)*7+6),'3. Atvaļinājumu žurnāls'!$D$5:$D$200,"&gt;="&amp;('1. Iestatījumi'!$C$9+(12-1)*7)))</f>
        <v/>
      </c>
      <c r="N20" s="106">
        <f>IF($A20="","",COUNTIFS('3. Atvaļinājumu žurnāls'!$A$5:$A$200,$A20,'3. Atvaļinājumu žurnāls'!$F$5:$F$200,"Apstiprināts",'3. Atvaļinājumu žurnāls'!$C$5:$C$200,"&lt;="&amp;('1. Iestatījumi'!$C$9+(13-1)*7+6),'3. Atvaļinājumu žurnāls'!$D$5:$D$200,"&gt;="&amp;('1. Iestatījumi'!$C$9+(13-1)*7)))</f>
        <v/>
      </c>
      <c r="O20" s="106">
        <f>IF($A20="","",COUNTIFS('3. Atvaļinājumu žurnāls'!$A$5:$A$200,$A20,'3. Atvaļinājumu žurnāls'!$F$5:$F$200,"Apstiprināts",'3. Atvaļinājumu žurnāls'!$C$5:$C$200,"&lt;="&amp;('1. Iestatījumi'!$C$9+(14-1)*7+6),'3. Atvaļinājumu žurnāls'!$D$5:$D$200,"&gt;="&amp;('1. Iestatījumi'!$C$9+(14-1)*7)))</f>
        <v/>
      </c>
      <c r="P20" s="106">
        <f>IF($A20="","",COUNTIFS('3. Atvaļinājumu žurnāls'!$A$5:$A$200,$A20,'3. Atvaļinājumu žurnāls'!$F$5:$F$200,"Apstiprināts",'3. Atvaļinājumu žurnāls'!$C$5:$C$200,"&lt;="&amp;('1. Iestatījumi'!$C$9+(15-1)*7+6),'3. Atvaļinājumu žurnāls'!$D$5:$D$200,"&gt;="&amp;('1. Iestatījumi'!$C$9+(15-1)*7)))</f>
        <v/>
      </c>
      <c r="Q20" s="106">
        <f>IF($A20="","",COUNTIFS('3. Atvaļinājumu žurnāls'!$A$5:$A$200,$A20,'3. Atvaļinājumu žurnāls'!$F$5:$F$200,"Apstiprināts",'3. Atvaļinājumu žurnāls'!$C$5:$C$200,"&lt;="&amp;('1. Iestatījumi'!$C$9+(16-1)*7+6),'3. Atvaļinājumu žurnāls'!$D$5:$D$200,"&gt;="&amp;('1. Iestatījumi'!$C$9+(16-1)*7)))</f>
        <v/>
      </c>
      <c r="R20" s="106">
        <f>IF($A20="","",COUNTIFS('3. Atvaļinājumu žurnāls'!$A$5:$A$200,$A20,'3. Atvaļinājumu žurnāls'!$F$5:$F$200,"Apstiprināts",'3. Atvaļinājumu žurnāls'!$C$5:$C$200,"&lt;="&amp;('1. Iestatījumi'!$C$9+(17-1)*7+6),'3. Atvaļinājumu žurnāls'!$D$5:$D$200,"&gt;="&amp;('1. Iestatījumi'!$C$9+(17-1)*7)))</f>
        <v/>
      </c>
      <c r="S20" s="106">
        <f>IF($A20="","",COUNTIFS('3. Atvaļinājumu žurnāls'!$A$5:$A$200,$A20,'3. Atvaļinājumu žurnāls'!$F$5:$F$200,"Apstiprināts",'3. Atvaļinājumu žurnāls'!$C$5:$C$200,"&lt;="&amp;('1. Iestatījumi'!$C$9+(18-1)*7+6),'3. Atvaļinājumu žurnāls'!$D$5:$D$200,"&gt;="&amp;('1. Iestatījumi'!$C$9+(18-1)*7)))</f>
        <v/>
      </c>
      <c r="T20" s="106">
        <f>IF($A20="","",COUNTIFS('3. Atvaļinājumu žurnāls'!$A$5:$A$200,$A20,'3. Atvaļinājumu žurnāls'!$F$5:$F$200,"Apstiprināts",'3. Atvaļinājumu žurnāls'!$C$5:$C$200,"&lt;="&amp;('1. Iestatījumi'!$C$9+(19-1)*7+6),'3. Atvaļinājumu žurnāls'!$D$5:$D$200,"&gt;="&amp;('1. Iestatījumi'!$C$9+(19-1)*7)))</f>
        <v/>
      </c>
      <c r="U20" s="106">
        <f>IF($A20="","",COUNTIFS('3. Atvaļinājumu žurnāls'!$A$5:$A$200,$A20,'3. Atvaļinājumu žurnāls'!$F$5:$F$200,"Apstiprināts",'3. Atvaļinājumu žurnāls'!$C$5:$C$200,"&lt;="&amp;('1. Iestatījumi'!$C$9+(20-1)*7+6),'3. Atvaļinājumu žurnāls'!$D$5:$D$200,"&gt;="&amp;('1. Iestatījumi'!$C$9+(20-1)*7)))</f>
        <v/>
      </c>
      <c r="V20" s="106">
        <f>IF($A20="","",COUNTIFS('3. Atvaļinājumu žurnāls'!$A$5:$A$200,$A20,'3. Atvaļinājumu žurnāls'!$F$5:$F$200,"Apstiprināts",'3. Atvaļinājumu žurnāls'!$C$5:$C$200,"&lt;="&amp;('1. Iestatījumi'!$C$9+(21-1)*7+6),'3. Atvaļinājumu žurnāls'!$D$5:$D$200,"&gt;="&amp;('1. Iestatījumi'!$C$9+(21-1)*7)))</f>
        <v/>
      </c>
      <c r="W20" s="106">
        <f>IF($A20="","",COUNTIFS('3. Atvaļinājumu žurnāls'!$A$5:$A$200,$A20,'3. Atvaļinājumu žurnāls'!$F$5:$F$200,"Apstiprināts",'3. Atvaļinājumu žurnāls'!$C$5:$C$200,"&lt;="&amp;('1. Iestatījumi'!$C$9+(22-1)*7+6),'3. Atvaļinājumu žurnāls'!$D$5:$D$200,"&gt;="&amp;('1. Iestatījumi'!$C$9+(22-1)*7)))</f>
        <v/>
      </c>
      <c r="X20" s="106">
        <f>IF($A20="","",COUNTIFS('3. Atvaļinājumu žurnāls'!$A$5:$A$200,$A20,'3. Atvaļinājumu žurnāls'!$F$5:$F$200,"Apstiprināts",'3. Atvaļinājumu žurnāls'!$C$5:$C$200,"&lt;="&amp;('1. Iestatījumi'!$C$9+(23-1)*7+6),'3. Atvaļinājumu žurnāls'!$D$5:$D$200,"&gt;="&amp;('1. Iestatījumi'!$C$9+(23-1)*7)))</f>
        <v/>
      </c>
      <c r="Y20" s="106">
        <f>IF($A20="","",COUNTIFS('3. Atvaļinājumu žurnāls'!$A$5:$A$200,$A20,'3. Atvaļinājumu žurnāls'!$F$5:$F$200,"Apstiprināts",'3. Atvaļinājumu žurnāls'!$C$5:$C$200,"&lt;="&amp;('1. Iestatījumi'!$C$9+(24-1)*7+6),'3. Atvaļinājumu žurnāls'!$D$5:$D$200,"&gt;="&amp;('1. Iestatījumi'!$C$9+(24-1)*7)))</f>
        <v/>
      </c>
      <c r="Z20" s="106">
        <f>IF($A20="","",COUNTIFS('3. Atvaļinājumu žurnāls'!$A$5:$A$200,$A20,'3. Atvaļinājumu žurnāls'!$F$5:$F$200,"Apstiprināts",'3. Atvaļinājumu žurnāls'!$C$5:$C$200,"&lt;="&amp;('1. Iestatījumi'!$C$9+(25-1)*7+6),'3. Atvaļinājumu žurnāls'!$D$5:$D$200,"&gt;="&amp;('1. Iestatījumi'!$C$9+(25-1)*7)))</f>
        <v/>
      </c>
      <c r="AA20" s="106">
        <f>IF($A20="","",COUNTIFS('3. Atvaļinājumu žurnāls'!$A$5:$A$200,$A20,'3. Atvaļinājumu žurnāls'!$F$5:$F$200,"Apstiprināts",'3. Atvaļinājumu žurnāls'!$C$5:$C$200,"&lt;="&amp;('1. Iestatījumi'!$C$9+(26-1)*7+6),'3. Atvaļinājumu žurnāls'!$D$5:$D$200,"&gt;="&amp;('1. Iestatījumi'!$C$9+(26-1)*7)))</f>
        <v/>
      </c>
      <c r="AB20" s="106">
        <f>IF($A20="","",COUNTIFS('3. Atvaļinājumu žurnāls'!$A$5:$A$200,$A20,'3. Atvaļinājumu žurnāls'!$F$5:$F$200,"Apstiprināts",'3. Atvaļinājumu žurnāls'!$C$5:$C$200,"&lt;="&amp;('1. Iestatījumi'!$C$9+(27-1)*7+6),'3. Atvaļinājumu žurnāls'!$D$5:$D$200,"&gt;="&amp;('1. Iestatījumi'!$C$9+(27-1)*7)))</f>
        <v/>
      </c>
      <c r="AC20" s="106">
        <f>IF($A20="","",COUNTIFS('3. Atvaļinājumu žurnāls'!$A$5:$A$200,$A20,'3. Atvaļinājumu žurnāls'!$F$5:$F$200,"Apstiprināts",'3. Atvaļinājumu žurnāls'!$C$5:$C$200,"&lt;="&amp;('1. Iestatījumi'!$C$9+(28-1)*7+6),'3. Atvaļinājumu žurnāls'!$D$5:$D$200,"&gt;="&amp;('1. Iestatījumi'!$C$9+(28-1)*7)))</f>
        <v/>
      </c>
      <c r="AD20" s="106">
        <f>IF($A20="","",COUNTIFS('3. Atvaļinājumu žurnāls'!$A$5:$A$200,$A20,'3. Atvaļinājumu žurnāls'!$F$5:$F$200,"Apstiprināts",'3. Atvaļinājumu žurnāls'!$C$5:$C$200,"&lt;="&amp;('1. Iestatījumi'!$C$9+(29-1)*7+6),'3. Atvaļinājumu žurnāls'!$D$5:$D$200,"&gt;="&amp;('1. Iestatījumi'!$C$9+(29-1)*7)))</f>
        <v/>
      </c>
      <c r="AE20" s="106">
        <f>IF($A20="","",COUNTIFS('3. Atvaļinājumu žurnāls'!$A$5:$A$200,$A20,'3. Atvaļinājumu žurnāls'!$F$5:$F$200,"Apstiprināts",'3. Atvaļinājumu žurnāls'!$C$5:$C$200,"&lt;="&amp;('1. Iestatījumi'!$C$9+(30-1)*7+6),'3. Atvaļinājumu žurnāls'!$D$5:$D$200,"&gt;="&amp;('1. Iestatījumi'!$C$9+(30-1)*7)))</f>
        <v/>
      </c>
      <c r="AF20" s="106">
        <f>IF($A20="","",COUNTIFS('3. Atvaļinājumu žurnāls'!$A$5:$A$200,$A20,'3. Atvaļinājumu žurnāls'!$F$5:$F$200,"Apstiprināts",'3. Atvaļinājumu žurnāls'!$C$5:$C$200,"&lt;="&amp;('1. Iestatījumi'!$C$9+(31-1)*7+6),'3. Atvaļinājumu žurnāls'!$D$5:$D$200,"&gt;="&amp;('1. Iestatījumi'!$C$9+(31-1)*7)))</f>
        <v/>
      </c>
      <c r="AG20" s="106">
        <f>IF($A20="","",COUNTIFS('3. Atvaļinājumu žurnāls'!$A$5:$A$200,$A20,'3. Atvaļinājumu žurnāls'!$F$5:$F$200,"Apstiprināts",'3. Atvaļinājumu žurnāls'!$C$5:$C$200,"&lt;="&amp;('1. Iestatījumi'!$C$9+(32-1)*7+6),'3. Atvaļinājumu žurnāls'!$D$5:$D$200,"&gt;="&amp;('1. Iestatījumi'!$C$9+(32-1)*7)))</f>
        <v/>
      </c>
      <c r="AH20" s="106">
        <f>IF($A20="","",COUNTIFS('3. Atvaļinājumu žurnāls'!$A$5:$A$200,$A20,'3. Atvaļinājumu žurnāls'!$F$5:$F$200,"Apstiprināts",'3. Atvaļinājumu žurnāls'!$C$5:$C$200,"&lt;="&amp;('1. Iestatījumi'!$C$9+(33-1)*7+6),'3. Atvaļinājumu žurnāls'!$D$5:$D$200,"&gt;="&amp;('1. Iestatījumi'!$C$9+(33-1)*7)))</f>
        <v/>
      </c>
      <c r="AI20" s="106">
        <f>IF($A20="","",COUNTIFS('3. Atvaļinājumu žurnāls'!$A$5:$A$200,$A20,'3. Atvaļinājumu žurnāls'!$F$5:$F$200,"Apstiprināts",'3. Atvaļinājumu žurnāls'!$C$5:$C$200,"&lt;="&amp;('1. Iestatījumi'!$C$9+(34-1)*7+6),'3. Atvaļinājumu žurnāls'!$D$5:$D$200,"&gt;="&amp;('1. Iestatījumi'!$C$9+(34-1)*7)))</f>
        <v/>
      </c>
      <c r="AJ20" s="106">
        <f>IF($A20="","",COUNTIFS('3. Atvaļinājumu žurnāls'!$A$5:$A$200,$A20,'3. Atvaļinājumu žurnāls'!$F$5:$F$200,"Apstiprināts",'3. Atvaļinājumu žurnāls'!$C$5:$C$200,"&lt;="&amp;('1. Iestatījumi'!$C$9+(35-1)*7+6),'3. Atvaļinājumu žurnāls'!$D$5:$D$200,"&gt;="&amp;('1. Iestatījumi'!$C$9+(35-1)*7)))</f>
        <v/>
      </c>
      <c r="AK20" s="106">
        <f>IF($A20="","",COUNTIFS('3. Atvaļinājumu žurnāls'!$A$5:$A$200,$A20,'3. Atvaļinājumu žurnāls'!$F$5:$F$200,"Apstiprināts",'3. Atvaļinājumu žurnāls'!$C$5:$C$200,"&lt;="&amp;('1. Iestatījumi'!$C$9+(36-1)*7+6),'3. Atvaļinājumu žurnāls'!$D$5:$D$200,"&gt;="&amp;('1. Iestatījumi'!$C$9+(36-1)*7)))</f>
        <v/>
      </c>
      <c r="AL20" s="106">
        <f>IF($A20="","",COUNTIFS('3. Atvaļinājumu žurnāls'!$A$5:$A$200,$A20,'3. Atvaļinājumu žurnāls'!$F$5:$F$200,"Apstiprināts",'3. Atvaļinājumu žurnāls'!$C$5:$C$200,"&lt;="&amp;('1. Iestatījumi'!$C$9+(37-1)*7+6),'3. Atvaļinājumu žurnāls'!$D$5:$D$200,"&gt;="&amp;('1. Iestatījumi'!$C$9+(37-1)*7)))</f>
        <v/>
      </c>
      <c r="AM20" s="106">
        <f>IF($A20="","",COUNTIFS('3. Atvaļinājumu žurnāls'!$A$5:$A$200,$A20,'3. Atvaļinājumu žurnāls'!$F$5:$F$200,"Apstiprināts",'3. Atvaļinājumu žurnāls'!$C$5:$C$200,"&lt;="&amp;('1. Iestatījumi'!$C$9+(38-1)*7+6),'3. Atvaļinājumu žurnāls'!$D$5:$D$200,"&gt;="&amp;('1. Iestatījumi'!$C$9+(38-1)*7)))</f>
        <v/>
      </c>
      <c r="AN20" s="106">
        <f>IF($A20="","",COUNTIFS('3. Atvaļinājumu žurnāls'!$A$5:$A$200,$A20,'3. Atvaļinājumu žurnāls'!$F$5:$F$200,"Apstiprināts",'3. Atvaļinājumu žurnāls'!$C$5:$C$200,"&lt;="&amp;('1. Iestatījumi'!$C$9+(39-1)*7+6),'3. Atvaļinājumu žurnāls'!$D$5:$D$200,"&gt;="&amp;('1. Iestatījumi'!$C$9+(39-1)*7)))</f>
        <v/>
      </c>
      <c r="AO20" s="106">
        <f>IF($A20="","",COUNTIFS('3. Atvaļinājumu žurnāls'!$A$5:$A$200,$A20,'3. Atvaļinājumu žurnāls'!$F$5:$F$200,"Apstiprināts",'3. Atvaļinājumu žurnāls'!$C$5:$C$200,"&lt;="&amp;('1. Iestatījumi'!$C$9+(40-1)*7+6),'3. Atvaļinājumu žurnāls'!$D$5:$D$200,"&gt;="&amp;('1. Iestatījumi'!$C$9+(40-1)*7)))</f>
        <v/>
      </c>
      <c r="AP20" s="106">
        <f>IF($A20="","",COUNTIFS('3. Atvaļinājumu žurnāls'!$A$5:$A$200,$A20,'3. Atvaļinājumu žurnāls'!$F$5:$F$200,"Apstiprināts",'3. Atvaļinājumu žurnāls'!$C$5:$C$200,"&lt;="&amp;('1. Iestatījumi'!$C$9+(41-1)*7+6),'3. Atvaļinājumu žurnāls'!$D$5:$D$200,"&gt;="&amp;('1. Iestatījumi'!$C$9+(41-1)*7)))</f>
        <v/>
      </c>
      <c r="AQ20" s="106">
        <f>IF($A20="","",COUNTIFS('3. Atvaļinājumu žurnāls'!$A$5:$A$200,$A20,'3. Atvaļinājumu žurnāls'!$F$5:$F$200,"Apstiprināts",'3. Atvaļinājumu žurnāls'!$C$5:$C$200,"&lt;="&amp;('1. Iestatījumi'!$C$9+(42-1)*7+6),'3. Atvaļinājumu žurnāls'!$D$5:$D$200,"&gt;="&amp;('1. Iestatījumi'!$C$9+(42-1)*7)))</f>
        <v/>
      </c>
      <c r="AR20" s="106">
        <f>IF($A20="","",COUNTIFS('3. Atvaļinājumu žurnāls'!$A$5:$A$200,$A20,'3. Atvaļinājumu žurnāls'!$F$5:$F$200,"Apstiprināts",'3. Atvaļinājumu žurnāls'!$C$5:$C$200,"&lt;="&amp;('1. Iestatījumi'!$C$9+(43-1)*7+6),'3. Atvaļinājumu žurnāls'!$D$5:$D$200,"&gt;="&amp;('1. Iestatījumi'!$C$9+(43-1)*7)))</f>
        <v/>
      </c>
      <c r="AS20" s="106">
        <f>IF($A20="","",COUNTIFS('3. Atvaļinājumu žurnāls'!$A$5:$A$200,$A20,'3. Atvaļinājumu žurnāls'!$F$5:$F$200,"Apstiprināts",'3. Atvaļinājumu žurnāls'!$C$5:$C$200,"&lt;="&amp;('1. Iestatījumi'!$C$9+(44-1)*7+6),'3. Atvaļinājumu žurnāls'!$D$5:$D$200,"&gt;="&amp;('1. Iestatījumi'!$C$9+(44-1)*7)))</f>
        <v/>
      </c>
      <c r="AT20" s="106">
        <f>IF($A20="","",COUNTIFS('3. Atvaļinājumu žurnāls'!$A$5:$A$200,$A20,'3. Atvaļinājumu žurnāls'!$F$5:$F$200,"Apstiprināts",'3. Atvaļinājumu žurnāls'!$C$5:$C$200,"&lt;="&amp;('1. Iestatījumi'!$C$9+(45-1)*7+6),'3. Atvaļinājumu žurnāls'!$D$5:$D$200,"&gt;="&amp;('1. Iestatījumi'!$C$9+(45-1)*7)))</f>
        <v/>
      </c>
      <c r="AU20" s="106">
        <f>IF($A20="","",COUNTIFS('3. Atvaļinājumu žurnāls'!$A$5:$A$200,$A20,'3. Atvaļinājumu žurnāls'!$F$5:$F$200,"Apstiprināts",'3. Atvaļinājumu žurnāls'!$C$5:$C$200,"&lt;="&amp;('1. Iestatījumi'!$C$9+(46-1)*7+6),'3. Atvaļinājumu žurnāls'!$D$5:$D$200,"&gt;="&amp;('1. Iestatījumi'!$C$9+(46-1)*7)))</f>
        <v/>
      </c>
      <c r="AV20" s="106">
        <f>IF($A20="","",COUNTIFS('3. Atvaļinājumu žurnāls'!$A$5:$A$200,$A20,'3. Atvaļinājumu žurnāls'!$F$5:$F$200,"Apstiprināts",'3. Atvaļinājumu žurnāls'!$C$5:$C$200,"&lt;="&amp;('1. Iestatījumi'!$C$9+(47-1)*7+6),'3. Atvaļinājumu žurnāls'!$D$5:$D$200,"&gt;="&amp;('1. Iestatījumi'!$C$9+(47-1)*7)))</f>
        <v/>
      </c>
      <c r="AW20" s="106">
        <f>IF($A20="","",COUNTIFS('3. Atvaļinājumu žurnāls'!$A$5:$A$200,$A20,'3. Atvaļinājumu žurnāls'!$F$5:$F$200,"Apstiprināts",'3. Atvaļinājumu žurnāls'!$C$5:$C$200,"&lt;="&amp;('1. Iestatījumi'!$C$9+(48-1)*7+6),'3. Atvaļinājumu žurnāls'!$D$5:$D$200,"&gt;="&amp;('1. Iestatījumi'!$C$9+(48-1)*7)))</f>
        <v/>
      </c>
      <c r="AX20" s="106">
        <f>IF($A20="","",COUNTIFS('3. Atvaļinājumu žurnāls'!$A$5:$A$200,$A20,'3. Atvaļinājumu žurnāls'!$F$5:$F$200,"Apstiprināts",'3. Atvaļinājumu žurnāls'!$C$5:$C$200,"&lt;="&amp;('1. Iestatījumi'!$C$9+(49-1)*7+6),'3. Atvaļinājumu žurnāls'!$D$5:$D$200,"&gt;="&amp;('1. Iestatījumi'!$C$9+(49-1)*7)))</f>
        <v/>
      </c>
      <c r="AY20" s="106">
        <f>IF($A20="","",COUNTIFS('3. Atvaļinājumu žurnāls'!$A$5:$A$200,$A20,'3. Atvaļinājumu žurnāls'!$F$5:$F$200,"Apstiprināts",'3. Atvaļinājumu žurnāls'!$C$5:$C$200,"&lt;="&amp;('1. Iestatījumi'!$C$9+(50-1)*7+6),'3. Atvaļinājumu žurnāls'!$D$5:$D$200,"&gt;="&amp;('1. Iestatījumi'!$C$9+(50-1)*7)))</f>
        <v/>
      </c>
      <c r="AZ20" s="106">
        <f>IF($A20="","",COUNTIFS('3. Atvaļinājumu žurnāls'!$A$5:$A$200,$A20,'3. Atvaļinājumu žurnāls'!$F$5:$F$200,"Apstiprināts",'3. Atvaļinājumu žurnāls'!$C$5:$C$200,"&lt;="&amp;('1. Iestatījumi'!$C$9+(51-1)*7+6),'3. Atvaļinājumu žurnāls'!$D$5:$D$200,"&gt;="&amp;('1. Iestatījumi'!$C$9+(51-1)*7)))</f>
        <v/>
      </c>
      <c r="BA20" s="106">
        <f>IF($A20="","",COUNTIFS('3. Atvaļinājumu žurnāls'!$A$5:$A$200,$A20,'3. Atvaļinājumu žurnāls'!$F$5:$F$200,"Apstiprināts",'3. Atvaļinājumu žurnāls'!$C$5:$C$200,"&lt;="&amp;('1. Iestatījumi'!$C$9+(52-1)*7+6),'3. Atvaļinājumu žurnāls'!$D$5:$D$200,"&gt;="&amp;('1. Iestatījumi'!$C$9+(52-1)*7)))</f>
        <v/>
      </c>
    </row>
    <row r="21" ht="18" customHeight="1" s="55">
      <c r="A21" s="105">
        <f>IF('2. Darbinieki'!A21="","",'2. Darbinieki'!A21)</f>
        <v/>
      </c>
      <c r="B21" s="106">
        <f>IF($A21="","",COUNTIFS('3. Atvaļinājumu žurnāls'!$A$5:$A$200,$A21,'3. Atvaļinājumu žurnāls'!$F$5:$F$200,"Apstiprināts",'3. Atvaļinājumu žurnāls'!$C$5:$C$200,"&lt;="&amp;('1. Iestatījumi'!$C$9+(1-1)*7+6),'3. Atvaļinājumu žurnāls'!$D$5:$D$200,"&gt;="&amp;('1. Iestatījumi'!$C$9+(1-1)*7)))</f>
        <v/>
      </c>
      <c r="C21" s="106">
        <f>IF($A21="","",COUNTIFS('3. Atvaļinājumu žurnāls'!$A$5:$A$200,$A21,'3. Atvaļinājumu žurnāls'!$F$5:$F$200,"Apstiprināts",'3. Atvaļinājumu žurnāls'!$C$5:$C$200,"&lt;="&amp;('1. Iestatījumi'!$C$9+(2-1)*7+6),'3. Atvaļinājumu žurnāls'!$D$5:$D$200,"&gt;="&amp;('1. Iestatījumi'!$C$9+(2-1)*7)))</f>
        <v/>
      </c>
      <c r="D21" s="106">
        <f>IF($A21="","",COUNTIFS('3. Atvaļinājumu žurnāls'!$A$5:$A$200,$A21,'3. Atvaļinājumu žurnāls'!$F$5:$F$200,"Apstiprināts",'3. Atvaļinājumu žurnāls'!$C$5:$C$200,"&lt;="&amp;('1. Iestatījumi'!$C$9+(3-1)*7+6),'3. Atvaļinājumu žurnāls'!$D$5:$D$200,"&gt;="&amp;('1. Iestatījumi'!$C$9+(3-1)*7)))</f>
        <v/>
      </c>
      <c r="E21" s="106">
        <f>IF($A21="","",COUNTIFS('3. Atvaļinājumu žurnāls'!$A$5:$A$200,$A21,'3. Atvaļinājumu žurnāls'!$F$5:$F$200,"Apstiprināts",'3. Atvaļinājumu žurnāls'!$C$5:$C$200,"&lt;="&amp;('1. Iestatījumi'!$C$9+(4-1)*7+6),'3. Atvaļinājumu žurnāls'!$D$5:$D$200,"&gt;="&amp;('1. Iestatījumi'!$C$9+(4-1)*7)))</f>
        <v/>
      </c>
      <c r="F21" s="106">
        <f>IF($A21="","",COUNTIFS('3. Atvaļinājumu žurnāls'!$A$5:$A$200,$A21,'3. Atvaļinājumu žurnāls'!$F$5:$F$200,"Apstiprināts",'3. Atvaļinājumu žurnāls'!$C$5:$C$200,"&lt;="&amp;('1. Iestatījumi'!$C$9+(5-1)*7+6),'3. Atvaļinājumu žurnāls'!$D$5:$D$200,"&gt;="&amp;('1. Iestatījumi'!$C$9+(5-1)*7)))</f>
        <v/>
      </c>
      <c r="G21" s="106">
        <f>IF($A21="","",COUNTIFS('3. Atvaļinājumu žurnāls'!$A$5:$A$200,$A21,'3. Atvaļinājumu žurnāls'!$F$5:$F$200,"Apstiprināts",'3. Atvaļinājumu žurnāls'!$C$5:$C$200,"&lt;="&amp;('1. Iestatījumi'!$C$9+(6-1)*7+6),'3. Atvaļinājumu žurnāls'!$D$5:$D$200,"&gt;="&amp;('1. Iestatījumi'!$C$9+(6-1)*7)))</f>
        <v/>
      </c>
      <c r="H21" s="106">
        <f>IF($A21="","",COUNTIFS('3. Atvaļinājumu žurnāls'!$A$5:$A$200,$A21,'3. Atvaļinājumu žurnāls'!$F$5:$F$200,"Apstiprināts",'3. Atvaļinājumu žurnāls'!$C$5:$C$200,"&lt;="&amp;('1. Iestatījumi'!$C$9+(7-1)*7+6),'3. Atvaļinājumu žurnāls'!$D$5:$D$200,"&gt;="&amp;('1. Iestatījumi'!$C$9+(7-1)*7)))</f>
        <v/>
      </c>
      <c r="I21" s="106">
        <f>IF($A21="","",COUNTIFS('3. Atvaļinājumu žurnāls'!$A$5:$A$200,$A21,'3. Atvaļinājumu žurnāls'!$F$5:$F$200,"Apstiprināts",'3. Atvaļinājumu žurnāls'!$C$5:$C$200,"&lt;="&amp;('1. Iestatījumi'!$C$9+(8-1)*7+6),'3. Atvaļinājumu žurnāls'!$D$5:$D$200,"&gt;="&amp;('1. Iestatījumi'!$C$9+(8-1)*7)))</f>
        <v/>
      </c>
      <c r="J21" s="106">
        <f>IF($A21="","",COUNTIFS('3. Atvaļinājumu žurnāls'!$A$5:$A$200,$A21,'3. Atvaļinājumu žurnāls'!$F$5:$F$200,"Apstiprināts",'3. Atvaļinājumu žurnāls'!$C$5:$C$200,"&lt;="&amp;('1. Iestatījumi'!$C$9+(9-1)*7+6),'3. Atvaļinājumu žurnāls'!$D$5:$D$200,"&gt;="&amp;('1. Iestatījumi'!$C$9+(9-1)*7)))</f>
        <v/>
      </c>
      <c r="K21" s="106">
        <f>IF($A21="","",COUNTIFS('3. Atvaļinājumu žurnāls'!$A$5:$A$200,$A21,'3. Atvaļinājumu žurnāls'!$F$5:$F$200,"Apstiprināts",'3. Atvaļinājumu žurnāls'!$C$5:$C$200,"&lt;="&amp;('1. Iestatījumi'!$C$9+(10-1)*7+6),'3. Atvaļinājumu žurnāls'!$D$5:$D$200,"&gt;="&amp;('1. Iestatījumi'!$C$9+(10-1)*7)))</f>
        <v/>
      </c>
      <c r="L21" s="106">
        <f>IF($A21="","",COUNTIFS('3. Atvaļinājumu žurnāls'!$A$5:$A$200,$A21,'3. Atvaļinājumu žurnāls'!$F$5:$F$200,"Apstiprināts",'3. Atvaļinājumu žurnāls'!$C$5:$C$200,"&lt;="&amp;('1. Iestatījumi'!$C$9+(11-1)*7+6),'3. Atvaļinājumu žurnāls'!$D$5:$D$200,"&gt;="&amp;('1. Iestatījumi'!$C$9+(11-1)*7)))</f>
        <v/>
      </c>
      <c r="M21" s="106">
        <f>IF($A21="","",COUNTIFS('3. Atvaļinājumu žurnāls'!$A$5:$A$200,$A21,'3. Atvaļinājumu žurnāls'!$F$5:$F$200,"Apstiprināts",'3. Atvaļinājumu žurnāls'!$C$5:$C$200,"&lt;="&amp;('1. Iestatījumi'!$C$9+(12-1)*7+6),'3. Atvaļinājumu žurnāls'!$D$5:$D$200,"&gt;="&amp;('1. Iestatījumi'!$C$9+(12-1)*7)))</f>
        <v/>
      </c>
      <c r="N21" s="106">
        <f>IF($A21="","",COUNTIFS('3. Atvaļinājumu žurnāls'!$A$5:$A$200,$A21,'3. Atvaļinājumu žurnāls'!$F$5:$F$200,"Apstiprināts",'3. Atvaļinājumu žurnāls'!$C$5:$C$200,"&lt;="&amp;('1. Iestatījumi'!$C$9+(13-1)*7+6),'3. Atvaļinājumu žurnāls'!$D$5:$D$200,"&gt;="&amp;('1. Iestatījumi'!$C$9+(13-1)*7)))</f>
        <v/>
      </c>
      <c r="O21" s="106">
        <f>IF($A21="","",COUNTIFS('3. Atvaļinājumu žurnāls'!$A$5:$A$200,$A21,'3. Atvaļinājumu žurnāls'!$F$5:$F$200,"Apstiprināts",'3. Atvaļinājumu žurnāls'!$C$5:$C$200,"&lt;="&amp;('1. Iestatījumi'!$C$9+(14-1)*7+6),'3. Atvaļinājumu žurnāls'!$D$5:$D$200,"&gt;="&amp;('1. Iestatījumi'!$C$9+(14-1)*7)))</f>
        <v/>
      </c>
      <c r="P21" s="106">
        <f>IF($A21="","",COUNTIFS('3. Atvaļinājumu žurnāls'!$A$5:$A$200,$A21,'3. Atvaļinājumu žurnāls'!$F$5:$F$200,"Apstiprināts",'3. Atvaļinājumu žurnāls'!$C$5:$C$200,"&lt;="&amp;('1. Iestatījumi'!$C$9+(15-1)*7+6),'3. Atvaļinājumu žurnāls'!$D$5:$D$200,"&gt;="&amp;('1. Iestatījumi'!$C$9+(15-1)*7)))</f>
        <v/>
      </c>
      <c r="Q21" s="106">
        <f>IF($A21="","",COUNTIFS('3. Atvaļinājumu žurnāls'!$A$5:$A$200,$A21,'3. Atvaļinājumu žurnāls'!$F$5:$F$200,"Apstiprināts",'3. Atvaļinājumu žurnāls'!$C$5:$C$200,"&lt;="&amp;('1. Iestatījumi'!$C$9+(16-1)*7+6),'3. Atvaļinājumu žurnāls'!$D$5:$D$200,"&gt;="&amp;('1. Iestatījumi'!$C$9+(16-1)*7)))</f>
        <v/>
      </c>
      <c r="R21" s="106">
        <f>IF($A21="","",COUNTIFS('3. Atvaļinājumu žurnāls'!$A$5:$A$200,$A21,'3. Atvaļinājumu žurnāls'!$F$5:$F$200,"Apstiprināts",'3. Atvaļinājumu žurnāls'!$C$5:$C$200,"&lt;="&amp;('1. Iestatījumi'!$C$9+(17-1)*7+6),'3. Atvaļinājumu žurnāls'!$D$5:$D$200,"&gt;="&amp;('1. Iestatījumi'!$C$9+(17-1)*7)))</f>
        <v/>
      </c>
      <c r="S21" s="106">
        <f>IF($A21="","",COUNTIFS('3. Atvaļinājumu žurnāls'!$A$5:$A$200,$A21,'3. Atvaļinājumu žurnāls'!$F$5:$F$200,"Apstiprināts",'3. Atvaļinājumu žurnāls'!$C$5:$C$200,"&lt;="&amp;('1. Iestatījumi'!$C$9+(18-1)*7+6),'3. Atvaļinājumu žurnāls'!$D$5:$D$200,"&gt;="&amp;('1. Iestatījumi'!$C$9+(18-1)*7)))</f>
        <v/>
      </c>
      <c r="T21" s="106">
        <f>IF($A21="","",COUNTIFS('3. Atvaļinājumu žurnāls'!$A$5:$A$200,$A21,'3. Atvaļinājumu žurnāls'!$F$5:$F$200,"Apstiprināts",'3. Atvaļinājumu žurnāls'!$C$5:$C$200,"&lt;="&amp;('1. Iestatījumi'!$C$9+(19-1)*7+6),'3. Atvaļinājumu žurnāls'!$D$5:$D$200,"&gt;="&amp;('1. Iestatījumi'!$C$9+(19-1)*7)))</f>
        <v/>
      </c>
      <c r="U21" s="106">
        <f>IF($A21="","",COUNTIFS('3. Atvaļinājumu žurnāls'!$A$5:$A$200,$A21,'3. Atvaļinājumu žurnāls'!$F$5:$F$200,"Apstiprināts",'3. Atvaļinājumu žurnāls'!$C$5:$C$200,"&lt;="&amp;('1. Iestatījumi'!$C$9+(20-1)*7+6),'3. Atvaļinājumu žurnāls'!$D$5:$D$200,"&gt;="&amp;('1. Iestatījumi'!$C$9+(20-1)*7)))</f>
        <v/>
      </c>
      <c r="V21" s="106">
        <f>IF($A21="","",COUNTIFS('3. Atvaļinājumu žurnāls'!$A$5:$A$200,$A21,'3. Atvaļinājumu žurnāls'!$F$5:$F$200,"Apstiprināts",'3. Atvaļinājumu žurnāls'!$C$5:$C$200,"&lt;="&amp;('1. Iestatījumi'!$C$9+(21-1)*7+6),'3. Atvaļinājumu žurnāls'!$D$5:$D$200,"&gt;="&amp;('1. Iestatījumi'!$C$9+(21-1)*7)))</f>
        <v/>
      </c>
      <c r="W21" s="106">
        <f>IF($A21="","",COUNTIFS('3. Atvaļinājumu žurnāls'!$A$5:$A$200,$A21,'3. Atvaļinājumu žurnāls'!$F$5:$F$200,"Apstiprināts",'3. Atvaļinājumu žurnāls'!$C$5:$C$200,"&lt;="&amp;('1. Iestatījumi'!$C$9+(22-1)*7+6),'3. Atvaļinājumu žurnāls'!$D$5:$D$200,"&gt;="&amp;('1. Iestatījumi'!$C$9+(22-1)*7)))</f>
        <v/>
      </c>
      <c r="X21" s="106">
        <f>IF($A21="","",COUNTIFS('3. Atvaļinājumu žurnāls'!$A$5:$A$200,$A21,'3. Atvaļinājumu žurnāls'!$F$5:$F$200,"Apstiprināts",'3. Atvaļinājumu žurnāls'!$C$5:$C$200,"&lt;="&amp;('1. Iestatījumi'!$C$9+(23-1)*7+6),'3. Atvaļinājumu žurnāls'!$D$5:$D$200,"&gt;="&amp;('1. Iestatījumi'!$C$9+(23-1)*7)))</f>
        <v/>
      </c>
      <c r="Y21" s="106">
        <f>IF($A21="","",COUNTIFS('3. Atvaļinājumu žurnāls'!$A$5:$A$200,$A21,'3. Atvaļinājumu žurnāls'!$F$5:$F$200,"Apstiprināts",'3. Atvaļinājumu žurnāls'!$C$5:$C$200,"&lt;="&amp;('1. Iestatījumi'!$C$9+(24-1)*7+6),'3. Atvaļinājumu žurnāls'!$D$5:$D$200,"&gt;="&amp;('1. Iestatījumi'!$C$9+(24-1)*7)))</f>
        <v/>
      </c>
      <c r="Z21" s="106">
        <f>IF($A21="","",COUNTIFS('3. Atvaļinājumu žurnāls'!$A$5:$A$200,$A21,'3. Atvaļinājumu žurnāls'!$F$5:$F$200,"Apstiprināts",'3. Atvaļinājumu žurnāls'!$C$5:$C$200,"&lt;="&amp;('1. Iestatījumi'!$C$9+(25-1)*7+6),'3. Atvaļinājumu žurnāls'!$D$5:$D$200,"&gt;="&amp;('1. Iestatījumi'!$C$9+(25-1)*7)))</f>
        <v/>
      </c>
      <c r="AA21" s="106">
        <f>IF($A21="","",COUNTIFS('3. Atvaļinājumu žurnāls'!$A$5:$A$200,$A21,'3. Atvaļinājumu žurnāls'!$F$5:$F$200,"Apstiprināts",'3. Atvaļinājumu žurnāls'!$C$5:$C$200,"&lt;="&amp;('1. Iestatījumi'!$C$9+(26-1)*7+6),'3. Atvaļinājumu žurnāls'!$D$5:$D$200,"&gt;="&amp;('1. Iestatījumi'!$C$9+(26-1)*7)))</f>
        <v/>
      </c>
      <c r="AB21" s="106">
        <f>IF($A21="","",COUNTIFS('3. Atvaļinājumu žurnāls'!$A$5:$A$200,$A21,'3. Atvaļinājumu žurnāls'!$F$5:$F$200,"Apstiprināts",'3. Atvaļinājumu žurnāls'!$C$5:$C$200,"&lt;="&amp;('1. Iestatījumi'!$C$9+(27-1)*7+6),'3. Atvaļinājumu žurnāls'!$D$5:$D$200,"&gt;="&amp;('1. Iestatījumi'!$C$9+(27-1)*7)))</f>
        <v/>
      </c>
      <c r="AC21" s="106">
        <f>IF($A21="","",COUNTIFS('3. Atvaļinājumu žurnāls'!$A$5:$A$200,$A21,'3. Atvaļinājumu žurnāls'!$F$5:$F$200,"Apstiprināts",'3. Atvaļinājumu žurnāls'!$C$5:$C$200,"&lt;="&amp;('1. Iestatījumi'!$C$9+(28-1)*7+6),'3. Atvaļinājumu žurnāls'!$D$5:$D$200,"&gt;="&amp;('1. Iestatījumi'!$C$9+(28-1)*7)))</f>
        <v/>
      </c>
      <c r="AD21" s="106">
        <f>IF($A21="","",COUNTIFS('3. Atvaļinājumu žurnāls'!$A$5:$A$200,$A21,'3. Atvaļinājumu žurnāls'!$F$5:$F$200,"Apstiprināts",'3. Atvaļinājumu žurnāls'!$C$5:$C$200,"&lt;="&amp;('1. Iestatījumi'!$C$9+(29-1)*7+6),'3. Atvaļinājumu žurnāls'!$D$5:$D$200,"&gt;="&amp;('1. Iestatījumi'!$C$9+(29-1)*7)))</f>
        <v/>
      </c>
      <c r="AE21" s="106">
        <f>IF($A21="","",COUNTIFS('3. Atvaļinājumu žurnāls'!$A$5:$A$200,$A21,'3. Atvaļinājumu žurnāls'!$F$5:$F$200,"Apstiprināts",'3. Atvaļinājumu žurnāls'!$C$5:$C$200,"&lt;="&amp;('1. Iestatījumi'!$C$9+(30-1)*7+6),'3. Atvaļinājumu žurnāls'!$D$5:$D$200,"&gt;="&amp;('1. Iestatījumi'!$C$9+(30-1)*7)))</f>
        <v/>
      </c>
      <c r="AF21" s="106">
        <f>IF($A21="","",COUNTIFS('3. Atvaļinājumu žurnāls'!$A$5:$A$200,$A21,'3. Atvaļinājumu žurnāls'!$F$5:$F$200,"Apstiprināts",'3. Atvaļinājumu žurnāls'!$C$5:$C$200,"&lt;="&amp;('1. Iestatījumi'!$C$9+(31-1)*7+6),'3. Atvaļinājumu žurnāls'!$D$5:$D$200,"&gt;="&amp;('1. Iestatījumi'!$C$9+(31-1)*7)))</f>
        <v/>
      </c>
      <c r="AG21" s="106">
        <f>IF($A21="","",COUNTIFS('3. Atvaļinājumu žurnāls'!$A$5:$A$200,$A21,'3. Atvaļinājumu žurnāls'!$F$5:$F$200,"Apstiprināts",'3. Atvaļinājumu žurnāls'!$C$5:$C$200,"&lt;="&amp;('1. Iestatījumi'!$C$9+(32-1)*7+6),'3. Atvaļinājumu žurnāls'!$D$5:$D$200,"&gt;="&amp;('1. Iestatījumi'!$C$9+(32-1)*7)))</f>
        <v/>
      </c>
      <c r="AH21" s="106">
        <f>IF($A21="","",COUNTIFS('3. Atvaļinājumu žurnāls'!$A$5:$A$200,$A21,'3. Atvaļinājumu žurnāls'!$F$5:$F$200,"Apstiprināts",'3. Atvaļinājumu žurnāls'!$C$5:$C$200,"&lt;="&amp;('1. Iestatījumi'!$C$9+(33-1)*7+6),'3. Atvaļinājumu žurnāls'!$D$5:$D$200,"&gt;="&amp;('1. Iestatījumi'!$C$9+(33-1)*7)))</f>
        <v/>
      </c>
      <c r="AI21" s="106">
        <f>IF($A21="","",COUNTIFS('3. Atvaļinājumu žurnāls'!$A$5:$A$200,$A21,'3. Atvaļinājumu žurnāls'!$F$5:$F$200,"Apstiprināts",'3. Atvaļinājumu žurnāls'!$C$5:$C$200,"&lt;="&amp;('1. Iestatījumi'!$C$9+(34-1)*7+6),'3. Atvaļinājumu žurnāls'!$D$5:$D$200,"&gt;="&amp;('1. Iestatījumi'!$C$9+(34-1)*7)))</f>
        <v/>
      </c>
      <c r="AJ21" s="106">
        <f>IF($A21="","",COUNTIFS('3. Atvaļinājumu žurnāls'!$A$5:$A$200,$A21,'3. Atvaļinājumu žurnāls'!$F$5:$F$200,"Apstiprināts",'3. Atvaļinājumu žurnāls'!$C$5:$C$200,"&lt;="&amp;('1. Iestatījumi'!$C$9+(35-1)*7+6),'3. Atvaļinājumu žurnāls'!$D$5:$D$200,"&gt;="&amp;('1. Iestatījumi'!$C$9+(35-1)*7)))</f>
        <v/>
      </c>
      <c r="AK21" s="106">
        <f>IF($A21="","",COUNTIFS('3. Atvaļinājumu žurnāls'!$A$5:$A$200,$A21,'3. Atvaļinājumu žurnāls'!$F$5:$F$200,"Apstiprināts",'3. Atvaļinājumu žurnāls'!$C$5:$C$200,"&lt;="&amp;('1. Iestatījumi'!$C$9+(36-1)*7+6),'3. Atvaļinājumu žurnāls'!$D$5:$D$200,"&gt;="&amp;('1. Iestatījumi'!$C$9+(36-1)*7)))</f>
        <v/>
      </c>
      <c r="AL21" s="106">
        <f>IF($A21="","",COUNTIFS('3. Atvaļinājumu žurnāls'!$A$5:$A$200,$A21,'3. Atvaļinājumu žurnāls'!$F$5:$F$200,"Apstiprināts",'3. Atvaļinājumu žurnāls'!$C$5:$C$200,"&lt;="&amp;('1. Iestatījumi'!$C$9+(37-1)*7+6),'3. Atvaļinājumu žurnāls'!$D$5:$D$200,"&gt;="&amp;('1. Iestatījumi'!$C$9+(37-1)*7)))</f>
        <v/>
      </c>
      <c r="AM21" s="106">
        <f>IF($A21="","",COUNTIFS('3. Atvaļinājumu žurnāls'!$A$5:$A$200,$A21,'3. Atvaļinājumu žurnāls'!$F$5:$F$200,"Apstiprināts",'3. Atvaļinājumu žurnāls'!$C$5:$C$200,"&lt;="&amp;('1. Iestatījumi'!$C$9+(38-1)*7+6),'3. Atvaļinājumu žurnāls'!$D$5:$D$200,"&gt;="&amp;('1. Iestatījumi'!$C$9+(38-1)*7)))</f>
        <v/>
      </c>
      <c r="AN21" s="106">
        <f>IF($A21="","",COUNTIFS('3. Atvaļinājumu žurnāls'!$A$5:$A$200,$A21,'3. Atvaļinājumu žurnāls'!$F$5:$F$200,"Apstiprināts",'3. Atvaļinājumu žurnāls'!$C$5:$C$200,"&lt;="&amp;('1. Iestatījumi'!$C$9+(39-1)*7+6),'3. Atvaļinājumu žurnāls'!$D$5:$D$200,"&gt;="&amp;('1. Iestatījumi'!$C$9+(39-1)*7)))</f>
        <v/>
      </c>
      <c r="AO21" s="106">
        <f>IF($A21="","",COUNTIFS('3. Atvaļinājumu žurnāls'!$A$5:$A$200,$A21,'3. Atvaļinājumu žurnāls'!$F$5:$F$200,"Apstiprināts",'3. Atvaļinājumu žurnāls'!$C$5:$C$200,"&lt;="&amp;('1. Iestatījumi'!$C$9+(40-1)*7+6),'3. Atvaļinājumu žurnāls'!$D$5:$D$200,"&gt;="&amp;('1. Iestatījumi'!$C$9+(40-1)*7)))</f>
        <v/>
      </c>
      <c r="AP21" s="106">
        <f>IF($A21="","",COUNTIFS('3. Atvaļinājumu žurnāls'!$A$5:$A$200,$A21,'3. Atvaļinājumu žurnāls'!$F$5:$F$200,"Apstiprināts",'3. Atvaļinājumu žurnāls'!$C$5:$C$200,"&lt;="&amp;('1. Iestatījumi'!$C$9+(41-1)*7+6),'3. Atvaļinājumu žurnāls'!$D$5:$D$200,"&gt;="&amp;('1. Iestatījumi'!$C$9+(41-1)*7)))</f>
        <v/>
      </c>
      <c r="AQ21" s="106">
        <f>IF($A21="","",COUNTIFS('3. Atvaļinājumu žurnāls'!$A$5:$A$200,$A21,'3. Atvaļinājumu žurnāls'!$F$5:$F$200,"Apstiprināts",'3. Atvaļinājumu žurnāls'!$C$5:$C$200,"&lt;="&amp;('1. Iestatījumi'!$C$9+(42-1)*7+6),'3. Atvaļinājumu žurnāls'!$D$5:$D$200,"&gt;="&amp;('1. Iestatījumi'!$C$9+(42-1)*7)))</f>
        <v/>
      </c>
      <c r="AR21" s="106">
        <f>IF($A21="","",COUNTIFS('3. Atvaļinājumu žurnāls'!$A$5:$A$200,$A21,'3. Atvaļinājumu žurnāls'!$F$5:$F$200,"Apstiprināts",'3. Atvaļinājumu žurnāls'!$C$5:$C$200,"&lt;="&amp;('1. Iestatījumi'!$C$9+(43-1)*7+6),'3. Atvaļinājumu žurnāls'!$D$5:$D$200,"&gt;="&amp;('1. Iestatījumi'!$C$9+(43-1)*7)))</f>
        <v/>
      </c>
      <c r="AS21" s="106">
        <f>IF($A21="","",COUNTIFS('3. Atvaļinājumu žurnāls'!$A$5:$A$200,$A21,'3. Atvaļinājumu žurnāls'!$F$5:$F$200,"Apstiprināts",'3. Atvaļinājumu žurnāls'!$C$5:$C$200,"&lt;="&amp;('1. Iestatījumi'!$C$9+(44-1)*7+6),'3. Atvaļinājumu žurnāls'!$D$5:$D$200,"&gt;="&amp;('1. Iestatījumi'!$C$9+(44-1)*7)))</f>
        <v/>
      </c>
      <c r="AT21" s="106">
        <f>IF($A21="","",COUNTIFS('3. Atvaļinājumu žurnāls'!$A$5:$A$200,$A21,'3. Atvaļinājumu žurnāls'!$F$5:$F$200,"Apstiprināts",'3. Atvaļinājumu žurnāls'!$C$5:$C$200,"&lt;="&amp;('1. Iestatījumi'!$C$9+(45-1)*7+6),'3. Atvaļinājumu žurnāls'!$D$5:$D$200,"&gt;="&amp;('1. Iestatījumi'!$C$9+(45-1)*7)))</f>
        <v/>
      </c>
      <c r="AU21" s="106">
        <f>IF($A21="","",COUNTIFS('3. Atvaļinājumu žurnāls'!$A$5:$A$200,$A21,'3. Atvaļinājumu žurnāls'!$F$5:$F$200,"Apstiprināts",'3. Atvaļinājumu žurnāls'!$C$5:$C$200,"&lt;="&amp;('1. Iestatījumi'!$C$9+(46-1)*7+6),'3. Atvaļinājumu žurnāls'!$D$5:$D$200,"&gt;="&amp;('1. Iestatījumi'!$C$9+(46-1)*7)))</f>
        <v/>
      </c>
      <c r="AV21" s="106">
        <f>IF($A21="","",COUNTIFS('3. Atvaļinājumu žurnāls'!$A$5:$A$200,$A21,'3. Atvaļinājumu žurnāls'!$F$5:$F$200,"Apstiprināts",'3. Atvaļinājumu žurnāls'!$C$5:$C$200,"&lt;="&amp;('1. Iestatījumi'!$C$9+(47-1)*7+6),'3. Atvaļinājumu žurnāls'!$D$5:$D$200,"&gt;="&amp;('1. Iestatījumi'!$C$9+(47-1)*7)))</f>
        <v/>
      </c>
      <c r="AW21" s="106">
        <f>IF($A21="","",COUNTIFS('3. Atvaļinājumu žurnāls'!$A$5:$A$200,$A21,'3. Atvaļinājumu žurnāls'!$F$5:$F$200,"Apstiprināts",'3. Atvaļinājumu žurnāls'!$C$5:$C$200,"&lt;="&amp;('1. Iestatījumi'!$C$9+(48-1)*7+6),'3. Atvaļinājumu žurnāls'!$D$5:$D$200,"&gt;="&amp;('1. Iestatījumi'!$C$9+(48-1)*7)))</f>
        <v/>
      </c>
      <c r="AX21" s="106">
        <f>IF($A21="","",COUNTIFS('3. Atvaļinājumu žurnāls'!$A$5:$A$200,$A21,'3. Atvaļinājumu žurnāls'!$F$5:$F$200,"Apstiprināts",'3. Atvaļinājumu žurnāls'!$C$5:$C$200,"&lt;="&amp;('1. Iestatījumi'!$C$9+(49-1)*7+6),'3. Atvaļinājumu žurnāls'!$D$5:$D$200,"&gt;="&amp;('1. Iestatījumi'!$C$9+(49-1)*7)))</f>
        <v/>
      </c>
      <c r="AY21" s="106">
        <f>IF($A21="","",COUNTIFS('3. Atvaļinājumu žurnāls'!$A$5:$A$200,$A21,'3. Atvaļinājumu žurnāls'!$F$5:$F$200,"Apstiprināts",'3. Atvaļinājumu žurnāls'!$C$5:$C$200,"&lt;="&amp;('1. Iestatījumi'!$C$9+(50-1)*7+6),'3. Atvaļinājumu žurnāls'!$D$5:$D$200,"&gt;="&amp;('1. Iestatījumi'!$C$9+(50-1)*7)))</f>
        <v/>
      </c>
      <c r="AZ21" s="106">
        <f>IF($A21="","",COUNTIFS('3. Atvaļinājumu žurnāls'!$A$5:$A$200,$A21,'3. Atvaļinājumu žurnāls'!$F$5:$F$200,"Apstiprināts",'3. Atvaļinājumu žurnāls'!$C$5:$C$200,"&lt;="&amp;('1. Iestatījumi'!$C$9+(51-1)*7+6),'3. Atvaļinājumu žurnāls'!$D$5:$D$200,"&gt;="&amp;('1. Iestatījumi'!$C$9+(51-1)*7)))</f>
        <v/>
      </c>
      <c r="BA21" s="106">
        <f>IF($A21="","",COUNTIFS('3. Atvaļinājumu žurnāls'!$A$5:$A$200,$A21,'3. Atvaļinājumu žurnāls'!$F$5:$F$200,"Apstiprināts",'3. Atvaļinājumu žurnāls'!$C$5:$C$200,"&lt;="&amp;('1. Iestatījumi'!$C$9+(52-1)*7+6),'3. Atvaļinājumu žurnāls'!$D$5:$D$200,"&gt;="&amp;('1. Iestatījumi'!$C$9+(52-1)*7)))</f>
        <v/>
      </c>
    </row>
    <row r="22" ht="18" customHeight="1" s="55">
      <c r="A22" s="105">
        <f>IF('2. Darbinieki'!A22="","",'2. Darbinieki'!A22)</f>
        <v/>
      </c>
      <c r="B22" s="106">
        <f>IF($A22="","",COUNTIFS('3. Atvaļinājumu žurnāls'!$A$5:$A$200,$A22,'3. Atvaļinājumu žurnāls'!$F$5:$F$200,"Apstiprināts",'3. Atvaļinājumu žurnāls'!$C$5:$C$200,"&lt;="&amp;('1. Iestatījumi'!$C$9+(1-1)*7+6),'3. Atvaļinājumu žurnāls'!$D$5:$D$200,"&gt;="&amp;('1. Iestatījumi'!$C$9+(1-1)*7)))</f>
        <v/>
      </c>
      <c r="C22" s="106">
        <f>IF($A22="","",COUNTIFS('3. Atvaļinājumu žurnāls'!$A$5:$A$200,$A22,'3. Atvaļinājumu žurnāls'!$F$5:$F$200,"Apstiprināts",'3. Atvaļinājumu žurnāls'!$C$5:$C$200,"&lt;="&amp;('1. Iestatījumi'!$C$9+(2-1)*7+6),'3. Atvaļinājumu žurnāls'!$D$5:$D$200,"&gt;="&amp;('1. Iestatījumi'!$C$9+(2-1)*7)))</f>
        <v/>
      </c>
      <c r="D22" s="106">
        <f>IF($A22="","",COUNTIFS('3. Atvaļinājumu žurnāls'!$A$5:$A$200,$A22,'3. Atvaļinājumu žurnāls'!$F$5:$F$200,"Apstiprināts",'3. Atvaļinājumu žurnāls'!$C$5:$C$200,"&lt;="&amp;('1. Iestatījumi'!$C$9+(3-1)*7+6),'3. Atvaļinājumu žurnāls'!$D$5:$D$200,"&gt;="&amp;('1. Iestatījumi'!$C$9+(3-1)*7)))</f>
        <v/>
      </c>
      <c r="E22" s="106">
        <f>IF($A22="","",COUNTIFS('3. Atvaļinājumu žurnāls'!$A$5:$A$200,$A22,'3. Atvaļinājumu žurnāls'!$F$5:$F$200,"Apstiprināts",'3. Atvaļinājumu žurnāls'!$C$5:$C$200,"&lt;="&amp;('1. Iestatījumi'!$C$9+(4-1)*7+6),'3. Atvaļinājumu žurnāls'!$D$5:$D$200,"&gt;="&amp;('1. Iestatījumi'!$C$9+(4-1)*7)))</f>
        <v/>
      </c>
      <c r="F22" s="106">
        <f>IF($A22="","",COUNTIFS('3. Atvaļinājumu žurnāls'!$A$5:$A$200,$A22,'3. Atvaļinājumu žurnāls'!$F$5:$F$200,"Apstiprināts",'3. Atvaļinājumu žurnāls'!$C$5:$C$200,"&lt;="&amp;('1. Iestatījumi'!$C$9+(5-1)*7+6),'3. Atvaļinājumu žurnāls'!$D$5:$D$200,"&gt;="&amp;('1. Iestatījumi'!$C$9+(5-1)*7)))</f>
        <v/>
      </c>
      <c r="G22" s="106">
        <f>IF($A22="","",COUNTIFS('3. Atvaļinājumu žurnāls'!$A$5:$A$200,$A22,'3. Atvaļinājumu žurnāls'!$F$5:$F$200,"Apstiprināts",'3. Atvaļinājumu žurnāls'!$C$5:$C$200,"&lt;="&amp;('1. Iestatījumi'!$C$9+(6-1)*7+6),'3. Atvaļinājumu žurnāls'!$D$5:$D$200,"&gt;="&amp;('1. Iestatījumi'!$C$9+(6-1)*7)))</f>
        <v/>
      </c>
      <c r="H22" s="106">
        <f>IF($A22="","",COUNTIFS('3. Atvaļinājumu žurnāls'!$A$5:$A$200,$A22,'3. Atvaļinājumu žurnāls'!$F$5:$F$200,"Apstiprināts",'3. Atvaļinājumu žurnāls'!$C$5:$C$200,"&lt;="&amp;('1. Iestatījumi'!$C$9+(7-1)*7+6),'3. Atvaļinājumu žurnāls'!$D$5:$D$200,"&gt;="&amp;('1. Iestatījumi'!$C$9+(7-1)*7)))</f>
        <v/>
      </c>
      <c r="I22" s="106">
        <f>IF($A22="","",COUNTIFS('3. Atvaļinājumu žurnāls'!$A$5:$A$200,$A22,'3. Atvaļinājumu žurnāls'!$F$5:$F$200,"Apstiprināts",'3. Atvaļinājumu žurnāls'!$C$5:$C$200,"&lt;="&amp;('1. Iestatījumi'!$C$9+(8-1)*7+6),'3. Atvaļinājumu žurnāls'!$D$5:$D$200,"&gt;="&amp;('1. Iestatījumi'!$C$9+(8-1)*7)))</f>
        <v/>
      </c>
      <c r="J22" s="106">
        <f>IF($A22="","",COUNTIFS('3. Atvaļinājumu žurnāls'!$A$5:$A$200,$A22,'3. Atvaļinājumu žurnāls'!$F$5:$F$200,"Apstiprināts",'3. Atvaļinājumu žurnāls'!$C$5:$C$200,"&lt;="&amp;('1. Iestatījumi'!$C$9+(9-1)*7+6),'3. Atvaļinājumu žurnāls'!$D$5:$D$200,"&gt;="&amp;('1. Iestatījumi'!$C$9+(9-1)*7)))</f>
        <v/>
      </c>
      <c r="K22" s="106">
        <f>IF($A22="","",COUNTIFS('3. Atvaļinājumu žurnāls'!$A$5:$A$200,$A22,'3. Atvaļinājumu žurnāls'!$F$5:$F$200,"Apstiprināts",'3. Atvaļinājumu žurnāls'!$C$5:$C$200,"&lt;="&amp;('1. Iestatījumi'!$C$9+(10-1)*7+6),'3. Atvaļinājumu žurnāls'!$D$5:$D$200,"&gt;="&amp;('1. Iestatījumi'!$C$9+(10-1)*7)))</f>
        <v/>
      </c>
      <c r="L22" s="106">
        <f>IF($A22="","",COUNTIFS('3. Atvaļinājumu žurnāls'!$A$5:$A$200,$A22,'3. Atvaļinājumu žurnāls'!$F$5:$F$200,"Apstiprināts",'3. Atvaļinājumu žurnāls'!$C$5:$C$200,"&lt;="&amp;('1. Iestatījumi'!$C$9+(11-1)*7+6),'3. Atvaļinājumu žurnāls'!$D$5:$D$200,"&gt;="&amp;('1. Iestatījumi'!$C$9+(11-1)*7)))</f>
        <v/>
      </c>
      <c r="M22" s="106">
        <f>IF($A22="","",COUNTIFS('3. Atvaļinājumu žurnāls'!$A$5:$A$200,$A22,'3. Atvaļinājumu žurnāls'!$F$5:$F$200,"Apstiprināts",'3. Atvaļinājumu žurnāls'!$C$5:$C$200,"&lt;="&amp;('1. Iestatījumi'!$C$9+(12-1)*7+6),'3. Atvaļinājumu žurnāls'!$D$5:$D$200,"&gt;="&amp;('1. Iestatījumi'!$C$9+(12-1)*7)))</f>
        <v/>
      </c>
      <c r="N22" s="106">
        <f>IF($A22="","",COUNTIFS('3. Atvaļinājumu žurnāls'!$A$5:$A$200,$A22,'3. Atvaļinājumu žurnāls'!$F$5:$F$200,"Apstiprināts",'3. Atvaļinājumu žurnāls'!$C$5:$C$200,"&lt;="&amp;('1. Iestatījumi'!$C$9+(13-1)*7+6),'3. Atvaļinājumu žurnāls'!$D$5:$D$200,"&gt;="&amp;('1. Iestatījumi'!$C$9+(13-1)*7)))</f>
        <v/>
      </c>
      <c r="O22" s="106">
        <f>IF($A22="","",COUNTIFS('3. Atvaļinājumu žurnāls'!$A$5:$A$200,$A22,'3. Atvaļinājumu žurnāls'!$F$5:$F$200,"Apstiprināts",'3. Atvaļinājumu žurnāls'!$C$5:$C$200,"&lt;="&amp;('1. Iestatījumi'!$C$9+(14-1)*7+6),'3. Atvaļinājumu žurnāls'!$D$5:$D$200,"&gt;="&amp;('1. Iestatījumi'!$C$9+(14-1)*7)))</f>
        <v/>
      </c>
      <c r="P22" s="106">
        <f>IF($A22="","",COUNTIFS('3. Atvaļinājumu žurnāls'!$A$5:$A$200,$A22,'3. Atvaļinājumu žurnāls'!$F$5:$F$200,"Apstiprināts",'3. Atvaļinājumu žurnāls'!$C$5:$C$200,"&lt;="&amp;('1. Iestatījumi'!$C$9+(15-1)*7+6),'3. Atvaļinājumu žurnāls'!$D$5:$D$200,"&gt;="&amp;('1. Iestatījumi'!$C$9+(15-1)*7)))</f>
        <v/>
      </c>
      <c r="Q22" s="106">
        <f>IF($A22="","",COUNTIFS('3. Atvaļinājumu žurnāls'!$A$5:$A$200,$A22,'3. Atvaļinājumu žurnāls'!$F$5:$F$200,"Apstiprināts",'3. Atvaļinājumu žurnāls'!$C$5:$C$200,"&lt;="&amp;('1. Iestatījumi'!$C$9+(16-1)*7+6),'3. Atvaļinājumu žurnāls'!$D$5:$D$200,"&gt;="&amp;('1. Iestatījumi'!$C$9+(16-1)*7)))</f>
        <v/>
      </c>
      <c r="R22" s="106">
        <f>IF($A22="","",COUNTIFS('3. Atvaļinājumu žurnāls'!$A$5:$A$200,$A22,'3. Atvaļinājumu žurnāls'!$F$5:$F$200,"Apstiprināts",'3. Atvaļinājumu žurnāls'!$C$5:$C$200,"&lt;="&amp;('1. Iestatījumi'!$C$9+(17-1)*7+6),'3. Atvaļinājumu žurnāls'!$D$5:$D$200,"&gt;="&amp;('1. Iestatījumi'!$C$9+(17-1)*7)))</f>
        <v/>
      </c>
      <c r="S22" s="106">
        <f>IF($A22="","",COUNTIFS('3. Atvaļinājumu žurnāls'!$A$5:$A$200,$A22,'3. Atvaļinājumu žurnāls'!$F$5:$F$200,"Apstiprināts",'3. Atvaļinājumu žurnāls'!$C$5:$C$200,"&lt;="&amp;('1. Iestatījumi'!$C$9+(18-1)*7+6),'3. Atvaļinājumu žurnāls'!$D$5:$D$200,"&gt;="&amp;('1. Iestatījumi'!$C$9+(18-1)*7)))</f>
        <v/>
      </c>
      <c r="T22" s="106">
        <f>IF($A22="","",COUNTIFS('3. Atvaļinājumu žurnāls'!$A$5:$A$200,$A22,'3. Atvaļinājumu žurnāls'!$F$5:$F$200,"Apstiprināts",'3. Atvaļinājumu žurnāls'!$C$5:$C$200,"&lt;="&amp;('1. Iestatījumi'!$C$9+(19-1)*7+6),'3. Atvaļinājumu žurnāls'!$D$5:$D$200,"&gt;="&amp;('1. Iestatījumi'!$C$9+(19-1)*7)))</f>
        <v/>
      </c>
      <c r="U22" s="106">
        <f>IF($A22="","",COUNTIFS('3. Atvaļinājumu žurnāls'!$A$5:$A$200,$A22,'3. Atvaļinājumu žurnāls'!$F$5:$F$200,"Apstiprināts",'3. Atvaļinājumu žurnāls'!$C$5:$C$200,"&lt;="&amp;('1. Iestatījumi'!$C$9+(20-1)*7+6),'3. Atvaļinājumu žurnāls'!$D$5:$D$200,"&gt;="&amp;('1. Iestatījumi'!$C$9+(20-1)*7)))</f>
        <v/>
      </c>
      <c r="V22" s="106">
        <f>IF($A22="","",COUNTIFS('3. Atvaļinājumu žurnāls'!$A$5:$A$200,$A22,'3. Atvaļinājumu žurnāls'!$F$5:$F$200,"Apstiprināts",'3. Atvaļinājumu žurnāls'!$C$5:$C$200,"&lt;="&amp;('1. Iestatījumi'!$C$9+(21-1)*7+6),'3. Atvaļinājumu žurnāls'!$D$5:$D$200,"&gt;="&amp;('1. Iestatījumi'!$C$9+(21-1)*7)))</f>
        <v/>
      </c>
      <c r="W22" s="106">
        <f>IF($A22="","",COUNTIFS('3. Atvaļinājumu žurnāls'!$A$5:$A$200,$A22,'3. Atvaļinājumu žurnāls'!$F$5:$F$200,"Apstiprināts",'3. Atvaļinājumu žurnāls'!$C$5:$C$200,"&lt;="&amp;('1. Iestatījumi'!$C$9+(22-1)*7+6),'3. Atvaļinājumu žurnāls'!$D$5:$D$200,"&gt;="&amp;('1. Iestatījumi'!$C$9+(22-1)*7)))</f>
        <v/>
      </c>
      <c r="X22" s="106">
        <f>IF($A22="","",COUNTIFS('3. Atvaļinājumu žurnāls'!$A$5:$A$200,$A22,'3. Atvaļinājumu žurnāls'!$F$5:$F$200,"Apstiprināts",'3. Atvaļinājumu žurnāls'!$C$5:$C$200,"&lt;="&amp;('1. Iestatījumi'!$C$9+(23-1)*7+6),'3. Atvaļinājumu žurnāls'!$D$5:$D$200,"&gt;="&amp;('1. Iestatījumi'!$C$9+(23-1)*7)))</f>
        <v/>
      </c>
      <c r="Y22" s="106">
        <f>IF($A22="","",COUNTIFS('3. Atvaļinājumu žurnāls'!$A$5:$A$200,$A22,'3. Atvaļinājumu žurnāls'!$F$5:$F$200,"Apstiprināts",'3. Atvaļinājumu žurnāls'!$C$5:$C$200,"&lt;="&amp;('1. Iestatījumi'!$C$9+(24-1)*7+6),'3. Atvaļinājumu žurnāls'!$D$5:$D$200,"&gt;="&amp;('1. Iestatījumi'!$C$9+(24-1)*7)))</f>
        <v/>
      </c>
      <c r="Z22" s="106">
        <f>IF($A22="","",COUNTIFS('3. Atvaļinājumu žurnāls'!$A$5:$A$200,$A22,'3. Atvaļinājumu žurnāls'!$F$5:$F$200,"Apstiprināts",'3. Atvaļinājumu žurnāls'!$C$5:$C$200,"&lt;="&amp;('1. Iestatījumi'!$C$9+(25-1)*7+6),'3. Atvaļinājumu žurnāls'!$D$5:$D$200,"&gt;="&amp;('1. Iestatījumi'!$C$9+(25-1)*7)))</f>
        <v/>
      </c>
      <c r="AA22" s="106">
        <f>IF($A22="","",COUNTIFS('3. Atvaļinājumu žurnāls'!$A$5:$A$200,$A22,'3. Atvaļinājumu žurnāls'!$F$5:$F$200,"Apstiprināts",'3. Atvaļinājumu žurnāls'!$C$5:$C$200,"&lt;="&amp;('1. Iestatījumi'!$C$9+(26-1)*7+6),'3. Atvaļinājumu žurnāls'!$D$5:$D$200,"&gt;="&amp;('1. Iestatījumi'!$C$9+(26-1)*7)))</f>
        <v/>
      </c>
      <c r="AB22" s="106">
        <f>IF($A22="","",COUNTIFS('3. Atvaļinājumu žurnāls'!$A$5:$A$200,$A22,'3. Atvaļinājumu žurnāls'!$F$5:$F$200,"Apstiprināts",'3. Atvaļinājumu žurnāls'!$C$5:$C$200,"&lt;="&amp;('1. Iestatījumi'!$C$9+(27-1)*7+6),'3. Atvaļinājumu žurnāls'!$D$5:$D$200,"&gt;="&amp;('1. Iestatījumi'!$C$9+(27-1)*7)))</f>
        <v/>
      </c>
      <c r="AC22" s="106">
        <f>IF($A22="","",COUNTIFS('3. Atvaļinājumu žurnāls'!$A$5:$A$200,$A22,'3. Atvaļinājumu žurnāls'!$F$5:$F$200,"Apstiprināts",'3. Atvaļinājumu žurnāls'!$C$5:$C$200,"&lt;="&amp;('1. Iestatījumi'!$C$9+(28-1)*7+6),'3. Atvaļinājumu žurnāls'!$D$5:$D$200,"&gt;="&amp;('1. Iestatījumi'!$C$9+(28-1)*7)))</f>
        <v/>
      </c>
      <c r="AD22" s="106">
        <f>IF($A22="","",COUNTIFS('3. Atvaļinājumu žurnāls'!$A$5:$A$200,$A22,'3. Atvaļinājumu žurnāls'!$F$5:$F$200,"Apstiprināts",'3. Atvaļinājumu žurnāls'!$C$5:$C$200,"&lt;="&amp;('1. Iestatījumi'!$C$9+(29-1)*7+6),'3. Atvaļinājumu žurnāls'!$D$5:$D$200,"&gt;="&amp;('1. Iestatījumi'!$C$9+(29-1)*7)))</f>
        <v/>
      </c>
      <c r="AE22" s="106">
        <f>IF($A22="","",COUNTIFS('3. Atvaļinājumu žurnāls'!$A$5:$A$200,$A22,'3. Atvaļinājumu žurnāls'!$F$5:$F$200,"Apstiprināts",'3. Atvaļinājumu žurnāls'!$C$5:$C$200,"&lt;="&amp;('1. Iestatījumi'!$C$9+(30-1)*7+6),'3. Atvaļinājumu žurnāls'!$D$5:$D$200,"&gt;="&amp;('1. Iestatījumi'!$C$9+(30-1)*7)))</f>
        <v/>
      </c>
      <c r="AF22" s="106">
        <f>IF($A22="","",COUNTIFS('3. Atvaļinājumu žurnāls'!$A$5:$A$200,$A22,'3. Atvaļinājumu žurnāls'!$F$5:$F$200,"Apstiprināts",'3. Atvaļinājumu žurnāls'!$C$5:$C$200,"&lt;="&amp;('1. Iestatījumi'!$C$9+(31-1)*7+6),'3. Atvaļinājumu žurnāls'!$D$5:$D$200,"&gt;="&amp;('1. Iestatījumi'!$C$9+(31-1)*7)))</f>
        <v/>
      </c>
      <c r="AG22" s="106">
        <f>IF($A22="","",COUNTIFS('3. Atvaļinājumu žurnāls'!$A$5:$A$200,$A22,'3. Atvaļinājumu žurnāls'!$F$5:$F$200,"Apstiprināts",'3. Atvaļinājumu žurnāls'!$C$5:$C$200,"&lt;="&amp;('1. Iestatījumi'!$C$9+(32-1)*7+6),'3. Atvaļinājumu žurnāls'!$D$5:$D$200,"&gt;="&amp;('1. Iestatījumi'!$C$9+(32-1)*7)))</f>
        <v/>
      </c>
      <c r="AH22" s="106">
        <f>IF($A22="","",COUNTIFS('3. Atvaļinājumu žurnāls'!$A$5:$A$200,$A22,'3. Atvaļinājumu žurnāls'!$F$5:$F$200,"Apstiprināts",'3. Atvaļinājumu žurnāls'!$C$5:$C$200,"&lt;="&amp;('1. Iestatījumi'!$C$9+(33-1)*7+6),'3. Atvaļinājumu žurnāls'!$D$5:$D$200,"&gt;="&amp;('1. Iestatījumi'!$C$9+(33-1)*7)))</f>
        <v/>
      </c>
      <c r="AI22" s="106">
        <f>IF($A22="","",COUNTIFS('3. Atvaļinājumu žurnāls'!$A$5:$A$200,$A22,'3. Atvaļinājumu žurnāls'!$F$5:$F$200,"Apstiprināts",'3. Atvaļinājumu žurnāls'!$C$5:$C$200,"&lt;="&amp;('1. Iestatījumi'!$C$9+(34-1)*7+6),'3. Atvaļinājumu žurnāls'!$D$5:$D$200,"&gt;="&amp;('1. Iestatījumi'!$C$9+(34-1)*7)))</f>
        <v/>
      </c>
      <c r="AJ22" s="106">
        <f>IF($A22="","",COUNTIFS('3. Atvaļinājumu žurnāls'!$A$5:$A$200,$A22,'3. Atvaļinājumu žurnāls'!$F$5:$F$200,"Apstiprināts",'3. Atvaļinājumu žurnāls'!$C$5:$C$200,"&lt;="&amp;('1. Iestatījumi'!$C$9+(35-1)*7+6),'3. Atvaļinājumu žurnāls'!$D$5:$D$200,"&gt;="&amp;('1. Iestatījumi'!$C$9+(35-1)*7)))</f>
        <v/>
      </c>
      <c r="AK22" s="106">
        <f>IF($A22="","",COUNTIFS('3. Atvaļinājumu žurnāls'!$A$5:$A$200,$A22,'3. Atvaļinājumu žurnāls'!$F$5:$F$200,"Apstiprināts",'3. Atvaļinājumu žurnāls'!$C$5:$C$200,"&lt;="&amp;('1. Iestatījumi'!$C$9+(36-1)*7+6),'3. Atvaļinājumu žurnāls'!$D$5:$D$200,"&gt;="&amp;('1. Iestatījumi'!$C$9+(36-1)*7)))</f>
        <v/>
      </c>
      <c r="AL22" s="106">
        <f>IF($A22="","",COUNTIFS('3. Atvaļinājumu žurnāls'!$A$5:$A$200,$A22,'3. Atvaļinājumu žurnāls'!$F$5:$F$200,"Apstiprināts",'3. Atvaļinājumu žurnāls'!$C$5:$C$200,"&lt;="&amp;('1. Iestatījumi'!$C$9+(37-1)*7+6),'3. Atvaļinājumu žurnāls'!$D$5:$D$200,"&gt;="&amp;('1. Iestatījumi'!$C$9+(37-1)*7)))</f>
        <v/>
      </c>
      <c r="AM22" s="106">
        <f>IF($A22="","",COUNTIFS('3. Atvaļinājumu žurnāls'!$A$5:$A$200,$A22,'3. Atvaļinājumu žurnāls'!$F$5:$F$200,"Apstiprināts",'3. Atvaļinājumu žurnāls'!$C$5:$C$200,"&lt;="&amp;('1. Iestatījumi'!$C$9+(38-1)*7+6),'3. Atvaļinājumu žurnāls'!$D$5:$D$200,"&gt;="&amp;('1. Iestatījumi'!$C$9+(38-1)*7)))</f>
        <v/>
      </c>
      <c r="AN22" s="106">
        <f>IF($A22="","",COUNTIFS('3. Atvaļinājumu žurnāls'!$A$5:$A$200,$A22,'3. Atvaļinājumu žurnāls'!$F$5:$F$200,"Apstiprināts",'3. Atvaļinājumu žurnāls'!$C$5:$C$200,"&lt;="&amp;('1. Iestatījumi'!$C$9+(39-1)*7+6),'3. Atvaļinājumu žurnāls'!$D$5:$D$200,"&gt;="&amp;('1. Iestatījumi'!$C$9+(39-1)*7)))</f>
        <v/>
      </c>
      <c r="AO22" s="106">
        <f>IF($A22="","",COUNTIFS('3. Atvaļinājumu žurnāls'!$A$5:$A$200,$A22,'3. Atvaļinājumu žurnāls'!$F$5:$F$200,"Apstiprināts",'3. Atvaļinājumu žurnāls'!$C$5:$C$200,"&lt;="&amp;('1. Iestatījumi'!$C$9+(40-1)*7+6),'3. Atvaļinājumu žurnāls'!$D$5:$D$200,"&gt;="&amp;('1. Iestatījumi'!$C$9+(40-1)*7)))</f>
        <v/>
      </c>
      <c r="AP22" s="106">
        <f>IF($A22="","",COUNTIFS('3. Atvaļinājumu žurnāls'!$A$5:$A$200,$A22,'3. Atvaļinājumu žurnāls'!$F$5:$F$200,"Apstiprināts",'3. Atvaļinājumu žurnāls'!$C$5:$C$200,"&lt;="&amp;('1. Iestatījumi'!$C$9+(41-1)*7+6),'3. Atvaļinājumu žurnāls'!$D$5:$D$200,"&gt;="&amp;('1. Iestatījumi'!$C$9+(41-1)*7)))</f>
        <v/>
      </c>
      <c r="AQ22" s="106">
        <f>IF($A22="","",COUNTIFS('3. Atvaļinājumu žurnāls'!$A$5:$A$200,$A22,'3. Atvaļinājumu žurnāls'!$F$5:$F$200,"Apstiprināts",'3. Atvaļinājumu žurnāls'!$C$5:$C$200,"&lt;="&amp;('1. Iestatījumi'!$C$9+(42-1)*7+6),'3. Atvaļinājumu žurnāls'!$D$5:$D$200,"&gt;="&amp;('1. Iestatījumi'!$C$9+(42-1)*7)))</f>
        <v/>
      </c>
      <c r="AR22" s="106">
        <f>IF($A22="","",COUNTIFS('3. Atvaļinājumu žurnāls'!$A$5:$A$200,$A22,'3. Atvaļinājumu žurnāls'!$F$5:$F$200,"Apstiprināts",'3. Atvaļinājumu žurnāls'!$C$5:$C$200,"&lt;="&amp;('1. Iestatījumi'!$C$9+(43-1)*7+6),'3. Atvaļinājumu žurnāls'!$D$5:$D$200,"&gt;="&amp;('1. Iestatījumi'!$C$9+(43-1)*7)))</f>
        <v/>
      </c>
      <c r="AS22" s="106">
        <f>IF($A22="","",COUNTIFS('3. Atvaļinājumu žurnāls'!$A$5:$A$200,$A22,'3. Atvaļinājumu žurnāls'!$F$5:$F$200,"Apstiprināts",'3. Atvaļinājumu žurnāls'!$C$5:$C$200,"&lt;="&amp;('1. Iestatījumi'!$C$9+(44-1)*7+6),'3. Atvaļinājumu žurnāls'!$D$5:$D$200,"&gt;="&amp;('1. Iestatījumi'!$C$9+(44-1)*7)))</f>
        <v/>
      </c>
      <c r="AT22" s="106">
        <f>IF($A22="","",COUNTIFS('3. Atvaļinājumu žurnāls'!$A$5:$A$200,$A22,'3. Atvaļinājumu žurnāls'!$F$5:$F$200,"Apstiprināts",'3. Atvaļinājumu žurnāls'!$C$5:$C$200,"&lt;="&amp;('1. Iestatījumi'!$C$9+(45-1)*7+6),'3. Atvaļinājumu žurnāls'!$D$5:$D$200,"&gt;="&amp;('1. Iestatījumi'!$C$9+(45-1)*7)))</f>
        <v/>
      </c>
      <c r="AU22" s="106">
        <f>IF($A22="","",COUNTIFS('3. Atvaļinājumu žurnāls'!$A$5:$A$200,$A22,'3. Atvaļinājumu žurnāls'!$F$5:$F$200,"Apstiprināts",'3. Atvaļinājumu žurnāls'!$C$5:$C$200,"&lt;="&amp;('1. Iestatījumi'!$C$9+(46-1)*7+6),'3. Atvaļinājumu žurnāls'!$D$5:$D$200,"&gt;="&amp;('1. Iestatījumi'!$C$9+(46-1)*7)))</f>
        <v/>
      </c>
      <c r="AV22" s="106">
        <f>IF($A22="","",COUNTIFS('3. Atvaļinājumu žurnāls'!$A$5:$A$200,$A22,'3. Atvaļinājumu žurnāls'!$F$5:$F$200,"Apstiprināts",'3. Atvaļinājumu žurnāls'!$C$5:$C$200,"&lt;="&amp;('1. Iestatījumi'!$C$9+(47-1)*7+6),'3. Atvaļinājumu žurnāls'!$D$5:$D$200,"&gt;="&amp;('1. Iestatījumi'!$C$9+(47-1)*7)))</f>
        <v/>
      </c>
      <c r="AW22" s="106">
        <f>IF($A22="","",COUNTIFS('3. Atvaļinājumu žurnāls'!$A$5:$A$200,$A22,'3. Atvaļinājumu žurnāls'!$F$5:$F$200,"Apstiprināts",'3. Atvaļinājumu žurnāls'!$C$5:$C$200,"&lt;="&amp;('1. Iestatījumi'!$C$9+(48-1)*7+6),'3. Atvaļinājumu žurnāls'!$D$5:$D$200,"&gt;="&amp;('1. Iestatījumi'!$C$9+(48-1)*7)))</f>
        <v/>
      </c>
      <c r="AX22" s="106">
        <f>IF($A22="","",COUNTIFS('3. Atvaļinājumu žurnāls'!$A$5:$A$200,$A22,'3. Atvaļinājumu žurnāls'!$F$5:$F$200,"Apstiprināts",'3. Atvaļinājumu žurnāls'!$C$5:$C$200,"&lt;="&amp;('1. Iestatījumi'!$C$9+(49-1)*7+6),'3. Atvaļinājumu žurnāls'!$D$5:$D$200,"&gt;="&amp;('1. Iestatījumi'!$C$9+(49-1)*7)))</f>
        <v/>
      </c>
      <c r="AY22" s="106">
        <f>IF($A22="","",COUNTIFS('3. Atvaļinājumu žurnāls'!$A$5:$A$200,$A22,'3. Atvaļinājumu žurnāls'!$F$5:$F$200,"Apstiprināts",'3. Atvaļinājumu žurnāls'!$C$5:$C$200,"&lt;="&amp;('1. Iestatījumi'!$C$9+(50-1)*7+6),'3. Atvaļinājumu žurnāls'!$D$5:$D$200,"&gt;="&amp;('1. Iestatījumi'!$C$9+(50-1)*7)))</f>
        <v/>
      </c>
      <c r="AZ22" s="106">
        <f>IF($A22="","",COUNTIFS('3. Atvaļinājumu žurnāls'!$A$5:$A$200,$A22,'3. Atvaļinājumu žurnāls'!$F$5:$F$200,"Apstiprināts",'3. Atvaļinājumu žurnāls'!$C$5:$C$200,"&lt;="&amp;('1. Iestatījumi'!$C$9+(51-1)*7+6),'3. Atvaļinājumu žurnāls'!$D$5:$D$200,"&gt;="&amp;('1. Iestatījumi'!$C$9+(51-1)*7)))</f>
        <v/>
      </c>
      <c r="BA22" s="106">
        <f>IF($A22="","",COUNTIFS('3. Atvaļinājumu žurnāls'!$A$5:$A$200,$A22,'3. Atvaļinājumu žurnāls'!$F$5:$F$200,"Apstiprināts",'3. Atvaļinājumu žurnāls'!$C$5:$C$200,"&lt;="&amp;('1. Iestatījumi'!$C$9+(52-1)*7+6),'3. Atvaļinājumu žurnāls'!$D$5:$D$200,"&gt;="&amp;('1. Iestatījumi'!$C$9+(52-1)*7)))</f>
        <v/>
      </c>
    </row>
    <row r="23" ht="18" customHeight="1" s="55">
      <c r="A23" s="105">
        <f>IF('2. Darbinieki'!A23="","",'2. Darbinieki'!A23)</f>
        <v/>
      </c>
      <c r="B23" s="106">
        <f>IF($A23="","",COUNTIFS('3. Atvaļinājumu žurnāls'!$A$5:$A$200,$A23,'3. Atvaļinājumu žurnāls'!$F$5:$F$200,"Apstiprināts",'3. Atvaļinājumu žurnāls'!$C$5:$C$200,"&lt;="&amp;('1. Iestatījumi'!$C$9+(1-1)*7+6),'3. Atvaļinājumu žurnāls'!$D$5:$D$200,"&gt;="&amp;('1. Iestatījumi'!$C$9+(1-1)*7)))</f>
        <v/>
      </c>
      <c r="C23" s="106">
        <f>IF($A23="","",COUNTIFS('3. Atvaļinājumu žurnāls'!$A$5:$A$200,$A23,'3. Atvaļinājumu žurnāls'!$F$5:$F$200,"Apstiprināts",'3. Atvaļinājumu žurnāls'!$C$5:$C$200,"&lt;="&amp;('1. Iestatījumi'!$C$9+(2-1)*7+6),'3. Atvaļinājumu žurnāls'!$D$5:$D$200,"&gt;="&amp;('1. Iestatījumi'!$C$9+(2-1)*7)))</f>
        <v/>
      </c>
      <c r="D23" s="106">
        <f>IF($A23="","",COUNTIFS('3. Atvaļinājumu žurnāls'!$A$5:$A$200,$A23,'3. Atvaļinājumu žurnāls'!$F$5:$F$200,"Apstiprināts",'3. Atvaļinājumu žurnāls'!$C$5:$C$200,"&lt;="&amp;('1. Iestatījumi'!$C$9+(3-1)*7+6),'3. Atvaļinājumu žurnāls'!$D$5:$D$200,"&gt;="&amp;('1. Iestatījumi'!$C$9+(3-1)*7)))</f>
        <v/>
      </c>
      <c r="E23" s="106">
        <f>IF($A23="","",COUNTIFS('3. Atvaļinājumu žurnāls'!$A$5:$A$200,$A23,'3. Atvaļinājumu žurnāls'!$F$5:$F$200,"Apstiprināts",'3. Atvaļinājumu žurnāls'!$C$5:$C$200,"&lt;="&amp;('1. Iestatījumi'!$C$9+(4-1)*7+6),'3. Atvaļinājumu žurnāls'!$D$5:$D$200,"&gt;="&amp;('1. Iestatījumi'!$C$9+(4-1)*7)))</f>
        <v/>
      </c>
      <c r="F23" s="106">
        <f>IF($A23="","",COUNTIFS('3. Atvaļinājumu žurnāls'!$A$5:$A$200,$A23,'3. Atvaļinājumu žurnāls'!$F$5:$F$200,"Apstiprināts",'3. Atvaļinājumu žurnāls'!$C$5:$C$200,"&lt;="&amp;('1. Iestatījumi'!$C$9+(5-1)*7+6),'3. Atvaļinājumu žurnāls'!$D$5:$D$200,"&gt;="&amp;('1. Iestatījumi'!$C$9+(5-1)*7)))</f>
        <v/>
      </c>
      <c r="G23" s="106">
        <f>IF($A23="","",COUNTIFS('3. Atvaļinājumu žurnāls'!$A$5:$A$200,$A23,'3. Atvaļinājumu žurnāls'!$F$5:$F$200,"Apstiprināts",'3. Atvaļinājumu žurnāls'!$C$5:$C$200,"&lt;="&amp;('1. Iestatījumi'!$C$9+(6-1)*7+6),'3. Atvaļinājumu žurnāls'!$D$5:$D$200,"&gt;="&amp;('1. Iestatījumi'!$C$9+(6-1)*7)))</f>
        <v/>
      </c>
      <c r="H23" s="106">
        <f>IF($A23="","",COUNTIFS('3. Atvaļinājumu žurnāls'!$A$5:$A$200,$A23,'3. Atvaļinājumu žurnāls'!$F$5:$F$200,"Apstiprināts",'3. Atvaļinājumu žurnāls'!$C$5:$C$200,"&lt;="&amp;('1. Iestatījumi'!$C$9+(7-1)*7+6),'3. Atvaļinājumu žurnāls'!$D$5:$D$200,"&gt;="&amp;('1. Iestatījumi'!$C$9+(7-1)*7)))</f>
        <v/>
      </c>
      <c r="I23" s="106">
        <f>IF($A23="","",COUNTIFS('3. Atvaļinājumu žurnāls'!$A$5:$A$200,$A23,'3. Atvaļinājumu žurnāls'!$F$5:$F$200,"Apstiprināts",'3. Atvaļinājumu žurnāls'!$C$5:$C$200,"&lt;="&amp;('1. Iestatījumi'!$C$9+(8-1)*7+6),'3. Atvaļinājumu žurnāls'!$D$5:$D$200,"&gt;="&amp;('1. Iestatījumi'!$C$9+(8-1)*7)))</f>
        <v/>
      </c>
      <c r="J23" s="106">
        <f>IF($A23="","",COUNTIFS('3. Atvaļinājumu žurnāls'!$A$5:$A$200,$A23,'3. Atvaļinājumu žurnāls'!$F$5:$F$200,"Apstiprināts",'3. Atvaļinājumu žurnāls'!$C$5:$C$200,"&lt;="&amp;('1. Iestatījumi'!$C$9+(9-1)*7+6),'3. Atvaļinājumu žurnāls'!$D$5:$D$200,"&gt;="&amp;('1. Iestatījumi'!$C$9+(9-1)*7)))</f>
        <v/>
      </c>
      <c r="K23" s="106">
        <f>IF($A23="","",COUNTIFS('3. Atvaļinājumu žurnāls'!$A$5:$A$200,$A23,'3. Atvaļinājumu žurnāls'!$F$5:$F$200,"Apstiprināts",'3. Atvaļinājumu žurnāls'!$C$5:$C$200,"&lt;="&amp;('1. Iestatījumi'!$C$9+(10-1)*7+6),'3. Atvaļinājumu žurnāls'!$D$5:$D$200,"&gt;="&amp;('1. Iestatījumi'!$C$9+(10-1)*7)))</f>
        <v/>
      </c>
      <c r="L23" s="106">
        <f>IF($A23="","",COUNTIFS('3. Atvaļinājumu žurnāls'!$A$5:$A$200,$A23,'3. Atvaļinājumu žurnāls'!$F$5:$F$200,"Apstiprināts",'3. Atvaļinājumu žurnāls'!$C$5:$C$200,"&lt;="&amp;('1. Iestatījumi'!$C$9+(11-1)*7+6),'3. Atvaļinājumu žurnāls'!$D$5:$D$200,"&gt;="&amp;('1. Iestatījumi'!$C$9+(11-1)*7)))</f>
        <v/>
      </c>
      <c r="M23" s="106">
        <f>IF($A23="","",COUNTIFS('3. Atvaļinājumu žurnāls'!$A$5:$A$200,$A23,'3. Atvaļinājumu žurnāls'!$F$5:$F$200,"Apstiprināts",'3. Atvaļinājumu žurnāls'!$C$5:$C$200,"&lt;="&amp;('1. Iestatījumi'!$C$9+(12-1)*7+6),'3. Atvaļinājumu žurnāls'!$D$5:$D$200,"&gt;="&amp;('1. Iestatījumi'!$C$9+(12-1)*7)))</f>
        <v/>
      </c>
      <c r="N23" s="106">
        <f>IF($A23="","",COUNTIFS('3. Atvaļinājumu žurnāls'!$A$5:$A$200,$A23,'3. Atvaļinājumu žurnāls'!$F$5:$F$200,"Apstiprināts",'3. Atvaļinājumu žurnāls'!$C$5:$C$200,"&lt;="&amp;('1. Iestatījumi'!$C$9+(13-1)*7+6),'3. Atvaļinājumu žurnāls'!$D$5:$D$200,"&gt;="&amp;('1. Iestatījumi'!$C$9+(13-1)*7)))</f>
        <v/>
      </c>
      <c r="O23" s="106">
        <f>IF($A23="","",COUNTIFS('3. Atvaļinājumu žurnāls'!$A$5:$A$200,$A23,'3. Atvaļinājumu žurnāls'!$F$5:$F$200,"Apstiprināts",'3. Atvaļinājumu žurnāls'!$C$5:$C$200,"&lt;="&amp;('1. Iestatījumi'!$C$9+(14-1)*7+6),'3. Atvaļinājumu žurnāls'!$D$5:$D$200,"&gt;="&amp;('1. Iestatījumi'!$C$9+(14-1)*7)))</f>
        <v/>
      </c>
      <c r="P23" s="106">
        <f>IF($A23="","",COUNTIFS('3. Atvaļinājumu žurnāls'!$A$5:$A$200,$A23,'3. Atvaļinājumu žurnāls'!$F$5:$F$200,"Apstiprināts",'3. Atvaļinājumu žurnāls'!$C$5:$C$200,"&lt;="&amp;('1. Iestatījumi'!$C$9+(15-1)*7+6),'3. Atvaļinājumu žurnāls'!$D$5:$D$200,"&gt;="&amp;('1. Iestatījumi'!$C$9+(15-1)*7)))</f>
        <v/>
      </c>
      <c r="Q23" s="106">
        <f>IF($A23="","",COUNTIFS('3. Atvaļinājumu žurnāls'!$A$5:$A$200,$A23,'3. Atvaļinājumu žurnāls'!$F$5:$F$200,"Apstiprināts",'3. Atvaļinājumu žurnāls'!$C$5:$C$200,"&lt;="&amp;('1. Iestatījumi'!$C$9+(16-1)*7+6),'3. Atvaļinājumu žurnāls'!$D$5:$D$200,"&gt;="&amp;('1. Iestatījumi'!$C$9+(16-1)*7)))</f>
        <v/>
      </c>
      <c r="R23" s="106">
        <f>IF($A23="","",COUNTIFS('3. Atvaļinājumu žurnāls'!$A$5:$A$200,$A23,'3. Atvaļinājumu žurnāls'!$F$5:$F$200,"Apstiprināts",'3. Atvaļinājumu žurnāls'!$C$5:$C$200,"&lt;="&amp;('1. Iestatījumi'!$C$9+(17-1)*7+6),'3. Atvaļinājumu žurnāls'!$D$5:$D$200,"&gt;="&amp;('1. Iestatījumi'!$C$9+(17-1)*7)))</f>
        <v/>
      </c>
      <c r="S23" s="106">
        <f>IF($A23="","",COUNTIFS('3. Atvaļinājumu žurnāls'!$A$5:$A$200,$A23,'3. Atvaļinājumu žurnāls'!$F$5:$F$200,"Apstiprināts",'3. Atvaļinājumu žurnāls'!$C$5:$C$200,"&lt;="&amp;('1. Iestatījumi'!$C$9+(18-1)*7+6),'3. Atvaļinājumu žurnāls'!$D$5:$D$200,"&gt;="&amp;('1. Iestatījumi'!$C$9+(18-1)*7)))</f>
        <v/>
      </c>
      <c r="T23" s="106">
        <f>IF($A23="","",COUNTIFS('3. Atvaļinājumu žurnāls'!$A$5:$A$200,$A23,'3. Atvaļinājumu žurnāls'!$F$5:$F$200,"Apstiprināts",'3. Atvaļinājumu žurnāls'!$C$5:$C$200,"&lt;="&amp;('1. Iestatījumi'!$C$9+(19-1)*7+6),'3. Atvaļinājumu žurnāls'!$D$5:$D$200,"&gt;="&amp;('1. Iestatījumi'!$C$9+(19-1)*7)))</f>
        <v/>
      </c>
      <c r="U23" s="106">
        <f>IF($A23="","",COUNTIFS('3. Atvaļinājumu žurnāls'!$A$5:$A$200,$A23,'3. Atvaļinājumu žurnāls'!$F$5:$F$200,"Apstiprināts",'3. Atvaļinājumu žurnāls'!$C$5:$C$200,"&lt;="&amp;('1. Iestatījumi'!$C$9+(20-1)*7+6),'3. Atvaļinājumu žurnāls'!$D$5:$D$200,"&gt;="&amp;('1. Iestatījumi'!$C$9+(20-1)*7)))</f>
        <v/>
      </c>
      <c r="V23" s="106">
        <f>IF($A23="","",COUNTIFS('3. Atvaļinājumu žurnāls'!$A$5:$A$200,$A23,'3. Atvaļinājumu žurnāls'!$F$5:$F$200,"Apstiprināts",'3. Atvaļinājumu žurnāls'!$C$5:$C$200,"&lt;="&amp;('1. Iestatījumi'!$C$9+(21-1)*7+6),'3. Atvaļinājumu žurnāls'!$D$5:$D$200,"&gt;="&amp;('1. Iestatījumi'!$C$9+(21-1)*7)))</f>
        <v/>
      </c>
      <c r="W23" s="106">
        <f>IF($A23="","",COUNTIFS('3. Atvaļinājumu žurnāls'!$A$5:$A$200,$A23,'3. Atvaļinājumu žurnāls'!$F$5:$F$200,"Apstiprināts",'3. Atvaļinājumu žurnāls'!$C$5:$C$200,"&lt;="&amp;('1. Iestatījumi'!$C$9+(22-1)*7+6),'3. Atvaļinājumu žurnāls'!$D$5:$D$200,"&gt;="&amp;('1. Iestatījumi'!$C$9+(22-1)*7)))</f>
        <v/>
      </c>
      <c r="X23" s="106">
        <f>IF($A23="","",COUNTIFS('3. Atvaļinājumu žurnāls'!$A$5:$A$200,$A23,'3. Atvaļinājumu žurnāls'!$F$5:$F$200,"Apstiprināts",'3. Atvaļinājumu žurnāls'!$C$5:$C$200,"&lt;="&amp;('1. Iestatījumi'!$C$9+(23-1)*7+6),'3. Atvaļinājumu žurnāls'!$D$5:$D$200,"&gt;="&amp;('1. Iestatījumi'!$C$9+(23-1)*7)))</f>
        <v/>
      </c>
      <c r="Y23" s="106">
        <f>IF($A23="","",COUNTIFS('3. Atvaļinājumu žurnāls'!$A$5:$A$200,$A23,'3. Atvaļinājumu žurnāls'!$F$5:$F$200,"Apstiprināts",'3. Atvaļinājumu žurnāls'!$C$5:$C$200,"&lt;="&amp;('1. Iestatījumi'!$C$9+(24-1)*7+6),'3. Atvaļinājumu žurnāls'!$D$5:$D$200,"&gt;="&amp;('1. Iestatījumi'!$C$9+(24-1)*7)))</f>
        <v/>
      </c>
      <c r="Z23" s="106">
        <f>IF($A23="","",COUNTIFS('3. Atvaļinājumu žurnāls'!$A$5:$A$200,$A23,'3. Atvaļinājumu žurnāls'!$F$5:$F$200,"Apstiprināts",'3. Atvaļinājumu žurnāls'!$C$5:$C$200,"&lt;="&amp;('1. Iestatījumi'!$C$9+(25-1)*7+6),'3. Atvaļinājumu žurnāls'!$D$5:$D$200,"&gt;="&amp;('1. Iestatījumi'!$C$9+(25-1)*7)))</f>
        <v/>
      </c>
      <c r="AA23" s="106">
        <f>IF($A23="","",COUNTIFS('3. Atvaļinājumu žurnāls'!$A$5:$A$200,$A23,'3. Atvaļinājumu žurnāls'!$F$5:$F$200,"Apstiprināts",'3. Atvaļinājumu žurnāls'!$C$5:$C$200,"&lt;="&amp;('1. Iestatījumi'!$C$9+(26-1)*7+6),'3. Atvaļinājumu žurnāls'!$D$5:$D$200,"&gt;="&amp;('1. Iestatījumi'!$C$9+(26-1)*7)))</f>
        <v/>
      </c>
      <c r="AB23" s="106">
        <f>IF($A23="","",COUNTIFS('3. Atvaļinājumu žurnāls'!$A$5:$A$200,$A23,'3. Atvaļinājumu žurnāls'!$F$5:$F$200,"Apstiprināts",'3. Atvaļinājumu žurnāls'!$C$5:$C$200,"&lt;="&amp;('1. Iestatījumi'!$C$9+(27-1)*7+6),'3. Atvaļinājumu žurnāls'!$D$5:$D$200,"&gt;="&amp;('1. Iestatījumi'!$C$9+(27-1)*7)))</f>
        <v/>
      </c>
      <c r="AC23" s="106">
        <f>IF($A23="","",COUNTIFS('3. Atvaļinājumu žurnāls'!$A$5:$A$200,$A23,'3. Atvaļinājumu žurnāls'!$F$5:$F$200,"Apstiprināts",'3. Atvaļinājumu žurnāls'!$C$5:$C$200,"&lt;="&amp;('1. Iestatījumi'!$C$9+(28-1)*7+6),'3. Atvaļinājumu žurnāls'!$D$5:$D$200,"&gt;="&amp;('1. Iestatījumi'!$C$9+(28-1)*7)))</f>
        <v/>
      </c>
      <c r="AD23" s="106">
        <f>IF($A23="","",COUNTIFS('3. Atvaļinājumu žurnāls'!$A$5:$A$200,$A23,'3. Atvaļinājumu žurnāls'!$F$5:$F$200,"Apstiprināts",'3. Atvaļinājumu žurnāls'!$C$5:$C$200,"&lt;="&amp;('1. Iestatījumi'!$C$9+(29-1)*7+6),'3. Atvaļinājumu žurnāls'!$D$5:$D$200,"&gt;="&amp;('1. Iestatījumi'!$C$9+(29-1)*7)))</f>
        <v/>
      </c>
      <c r="AE23" s="106">
        <f>IF($A23="","",COUNTIFS('3. Atvaļinājumu žurnāls'!$A$5:$A$200,$A23,'3. Atvaļinājumu žurnāls'!$F$5:$F$200,"Apstiprināts",'3. Atvaļinājumu žurnāls'!$C$5:$C$200,"&lt;="&amp;('1. Iestatījumi'!$C$9+(30-1)*7+6),'3. Atvaļinājumu žurnāls'!$D$5:$D$200,"&gt;="&amp;('1. Iestatījumi'!$C$9+(30-1)*7)))</f>
        <v/>
      </c>
      <c r="AF23" s="106">
        <f>IF($A23="","",COUNTIFS('3. Atvaļinājumu žurnāls'!$A$5:$A$200,$A23,'3. Atvaļinājumu žurnāls'!$F$5:$F$200,"Apstiprināts",'3. Atvaļinājumu žurnāls'!$C$5:$C$200,"&lt;="&amp;('1. Iestatījumi'!$C$9+(31-1)*7+6),'3. Atvaļinājumu žurnāls'!$D$5:$D$200,"&gt;="&amp;('1. Iestatījumi'!$C$9+(31-1)*7)))</f>
        <v/>
      </c>
      <c r="AG23" s="106">
        <f>IF($A23="","",COUNTIFS('3. Atvaļinājumu žurnāls'!$A$5:$A$200,$A23,'3. Atvaļinājumu žurnāls'!$F$5:$F$200,"Apstiprināts",'3. Atvaļinājumu žurnāls'!$C$5:$C$200,"&lt;="&amp;('1. Iestatījumi'!$C$9+(32-1)*7+6),'3. Atvaļinājumu žurnāls'!$D$5:$D$200,"&gt;="&amp;('1. Iestatījumi'!$C$9+(32-1)*7)))</f>
        <v/>
      </c>
      <c r="AH23" s="106">
        <f>IF($A23="","",COUNTIFS('3. Atvaļinājumu žurnāls'!$A$5:$A$200,$A23,'3. Atvaļinājumu žurnāls'!$F$5:$F$200,"Apstiprināts",'3. Atvaļinājumu žurnāls'!$C$5:$C$200,"&lt;="&amp;('1. Iestatījumi'!$C$9+(33-1)*7+6),'3. Atvaļinājumu žurnāls'!$D$5:$D$200,"&gt;="&amp;('1. Iestatījumi'!$C$9+(33-1)*7)))</f>
        <v/>
      </c>
      <c r="AI23" s="106">
        <f>IF($A23="","",COUNTIFS('3. Atvaļinājumu žurnāls'!$A$5:$A$200,$A23,'3. Atvaļinājumu žurnāls'!$F$5:$F$200,"Apstiprināts",'3. Atvaļinājumu žurnāls'!$C$5:$C$200,"&lt;="&amp;('1. Iestatījumi'!$C$9+(34-1)*7+6),'3. Atvaļinājumu žurnāls'!$D$5:$D$200,"&gt;="&amp;('1. Iestatījumi'!$C$9+(34-1)*7)))</f>
        <v/>
      </c>
      <c r="AJ23" s="106">
        <f>IF($A23="","",COUNTIFS('3. Atvaļinājumu žurnāls'!$A$5:$A$200,$A23,'3. Atvaļinājumu žurnāls'!$F$5:$F$200,"Apstiprināts",'3. Atvaļinājumu žurnāls'!$C$5:$C$200,"&lt;="&amp;('1. Iestatījumi'!$C$9+(35-1)*7+6),'3. Atvaļinājumu žurnāls'!$D$5:$D$200,"&gt;="&amp;('1. Iestatījumi'!$C$9+(35-1)*7)))</f>
        <v/>
      </c>
      <c r="AK23" s="106">
        <f>IF($A23="","",COUNTIFS('3. Atvaļinājumu žurnāls'!$A$5:$A$200,$A23,'3. Atvaļinājumu žurnāls'!$F$5:$F$200,"Apstiprināts",'3. Atvaļinājumu žurnāls'!$C$5:$C$200,"&lt;="&amp;('1. Iestatījumi'!$C$9+(36-1)*7+6),'3. Atvaļinājumu žurnāls'!$D$5:$D$200,"&gt;="&amp;('1. Iestatījumi'!$C$9+(36-1)*7)))</f>
        <v/>
      </c>
      <c r="AL23" s="106">
        <f>IF($A23="","",COUNTIFS('3. Atvaļinājumu žurnāls'!$A$5:$A$200,$A23,'3. Atvaļinājumu žurnāls'!$F$5:$F$200,"Apstiprināts",'3. Atvaļinājumu žurnāls'!$C$5:$C$200,"&lt;="&amp;('1. Iestatījumi'!$C$9+(37-1)*7+6),'3. Atvaļinājumu žurnāls'!$D$5:$D$200,"&gt;="&amp;('1. Iestatījumi'!$C$9+(37-1)*7)))</f>
        <v/>
      </c>
      <c r="AM23" s="106">
        <f>IF($A23="","",COUNTIFS('3. Atvaļinājumu žurnāls'!$A$5:$A$200,$A23,'3. Atvaļinājumu žurnāls'!$F$5:$F$200,"Apstiprināts",'3. Atvaļinājumu žurnāls'!$C$5:$C$200,"&lt;="&amp;('1. Iestatījumi'!$C$9+(38-1)*7+6),'3. Atvaļinājumu žurnāls'!$D$5:$D$200,"&gt;="&amp;('1. Iestatījumi'!$C$9+(38-1)*7)))</f>
        <v/>
      </c>
      <c r="AN23" s="106">
        <f>IF($A23="","",COUNTIFS('3. Atvaļinājumu žurnāls'!$A$5:$A$200,$A23,'3. Atvaļinājumu žurnāls'!$F$5:$F$200,"Apstiprināts",'3. Atvaļinājumu žurnāls'!$C$5:$C$200,"&lt;="&amp;('1. Iestatījumi'!$C$9+(39-1)*7+6),'3. Atvaļinājumu žurnāls'!$D$5:$D$200,"&gt;="&amp;('1. Iestatījumi'!$C$9+(39-1)*7)))</f>
        <v/>
      </c>
      <c r="AO23" s="106">
        <f>IF($A23="","",COUNTIFS('3. Atvaļinājumu žurnāls'!$A$5:$A$200,$A23,'3. Atvaļinājumu žurnāls'!$F$5:$F$200,"Apstiprināts",'3. Atvaļinājumu žurnāls'!$C$5:$C$200,"&lt;="&amp;('1. Iestatījumi'!$C$9+(40-1)*7+6),'3. Atvaļinājumu žurnāls'!$D$5:$D$200,"&gt;="&amp;('1. Iestatījumi'!$C$9+(40-1)*7)))</f>
        <v/>
      </c>
      <c r="AP23" s="106">
        <f>IF($A23="","",COUNTIFS('3. Atvaļinājumu žurnāls'!$A$5:$A$200,$A23,'3. Atvaļinājumu žurnāls'!$F$5:$F$200,"Apstiprināts",'3. Atvaļinājumu žurnāls'!$C$5:$C$200,"&lt;="&amp;('1. Iestatījumi'!$C$9+(41-1)*7+6),'3. Atvaļinājumu žurnāls'!$D$5:$D$200,"&gt;="&amp;('1. Iestatījumi'!$C$9+(41-1)*7)))</f>
        <v/>
      </c>
      <c r="AQ23" s="106">
        <f>IF($A23="","",COUNTIFS('3. Atvaļinājumu žurnāls'!$A$5:$A$200,$A23,'3. Atvaļinājumu žurnāls'!$F$5:$F$200,"Apstiprināts",'3. Atvaļinājumu žurnāls'!$C$5:$C$200,"&lt;="&amp;('1. Iestatījumi'!$C$9+(42-1)*7+6),'3. Atvaļinājumu žurnāls'!$D$5:$D$200,"&gt;="&amp;('1. Iestatījumi'!$C$9+(42-1)*7)))</f>
        <v/>
      </c>
      <c r="AR23" s="106">
        <f>IF($A23="","",COUNTIFS('3. Atvaļinājumu žurnāls'!$A$5:$A$200,$A23,'3. Atvaļinājumu žurnāls'!$F$5:$F$200,"Apstiprināts",'3. Atvaļinājumu žurnāls'!$C$5:$C$200,"&lt;="&amp;('1. Iestatījumi'!$C$9+(43-1)*7+6),'3. Atvaļinājumu žurnāls'!$D$5:$D$200,"&gt;="&amp;('1. Iestatījumi'!$C$9+(43-1)*7)))</f>
        <v/>
      </c>
      <c r="AS23" s="106">
        <f>IF($A23="","",COUNTIFS('3. Atvaļinājumu žurnāls'!$A$5:$A$200,$A23,'3. Atvaļinājumu žurnāls'!$F$5:$F$200,"Apstiprināts",'3. Atvaļinājumu žurnāls'!$C$5:$C$200,"&lt;="&amp;('1. Iestatījumi'!$C$9+(44-1)*7+6),'3. Atvaļinājumu žurnāls'!$D$5:$D$200,"&gt;="&amp;('1. Iestatījumi'!$C$9+(44-1)*7)))</f>
        <v/>
      </c>
      <c r="AT23" s="106">
        <f>IF($A23="","",COUNTIFS('3. Atvaļinājumu žurnāls'!$A$5:$A$200,$A23,'3. Atvaļinājumu žurnāls'!$F$5:$F$200,"Apstiprināts",'3. Atvaļinājumu žurnāls'!$C$5:$C$200,"&lt;="&amp;('1. Iestatījumi'!$C$9+(45-1)*7+6),'3. Atvaļinājumu žurnāls'!$D$5:$D$200,"&gt;="&amp;('1. Iestatījumi'!$C$9+(45-1)*7)))</f>
        <v/>
      </c>
      <c r="AU23" s="106">
        <f>IF($A23="","",COUNTIFS('3. Atvaļinājumu žurnāls'!$A$5:$A$200,$A23,'3. Atvaļinājumu žurnāls'!$F$5:$F$200,"Apstiprināts",'3. Atvaļinājumu žurnāls'!$C$5:$C$200,"&lt;="&amp;('1. Iestatījumi'!$C$9+(46-1)*7+6),'3. Atvaļinājumu žurnāls'!$D$5:$D$200,"&gt;="&amp;('1. Iestatījumi'!$C$9+(46-1)*7)))</f>
        <v/>
      </c>
      <c r="AV23" s="106">
        <f>IF($A23="","",COUNTIFS('3. Atvaļinājumu žurnāls'!$A$5:$A$200,$A23,'3. Atvaļinājumu žurnāls'!$F$5:$F$200,"Apstiprināts",'3. Atvaļinājumu žurnāls'!$C$5:$C$200,"&lt;="&amp;('1. Iestatījumi'!$C$9+(47-1)*7+6),'3. Atvaļinājumu žurnāls'!$D$5:$D$200,"&gt;="&amp;('1. Iestatījumi'!$C$9+(47-1)*7)))</f>
        <v/>
      </c>
      <c r="AW23" s="106">
        <f>IF($A23="","",COUNTIFS('3. Atvaļinājumu žurnāls'!$A$5:$A$200,$A23,'3. Atvaļinājumu žurnāls'!$F$5:$F$200,"Apstiprināts",'3. Atvaļinājumu žurnāls'!$C$5:$C$200,"&lt;="&amp;('1. Iestatījumi'!$C$9+(48-1)*7+6),'3. Atvaļinājumu žurnāls'!$D$5:$D$200,"&gt;="&amp;('1. Iestatījumi'!$C$9+(48-1)*7)))</f>
        <v/>
      </c>
      <c r="AX23" s="106">
        <f>IF($A23="","",COUNTIFS('3. Atvaļinājumu žurnāls'!$A$5:$A$200,$A23,'3. Atvaļinājumu žurnāls'!$F$5:$F$200,"Apstiprināts",'3. Atvaļinājumu žurnāls'!$C$5:$C$200,"&lt;="&amp;('1. Iestatījumi'!$C$9+(49-1)*7+6),'3. Atvaļinājumu žurnāls'!$D$5:$D$200,"&gt;="&amp;('1. Iestatījumi'!$C$9+(49-1)*7)))</f>
        <v/>
      </c>
      <c r="AY23" s="106">
        <f>IF($A23="","",COUNTIFS('3. Atvaļinājumu žurnāls'!$A$5:$A$200,$A23,'3. Atvaļinājumu žurnāls'!$F$5:$F$200,"Apstiprināts",'3. Atvaļinājumu žurnāls'!$C$5:$C$200,"&lt;="&amp;('1. Iestatījumi'!$C$9+(50-1)*7+6),'3. Atvaļinājumu žurnāls'!$D$5:$D$200,"&gt;="&amp;('1. Iestatījumi'!$C$9+(50-1)*7)))</f>
        <v/>
      </c>
      <c r="AZ23" s="106">
        <f>IF($A23="","",COUNTIFS('3. Atvaļinājumu žurnāls'!$A$5:$A$200,$A23,'3. Atvaļinājumu žurnāls'!$F$5:$F$200,"Apstiprināts",'3. Atvaļinājumu žurnāls'!$C$5:$C$200,"&lt;="&amp;('1. Iestatījumi'!$C$9+(51-1)*7+6),'3. Atvaļinājumu žurnāls'!$D$5:$D$200,"&gt;="&amp;('1. Iestatījumi'!$C$9+(51-1)*7)))</f>
        <v/>
      </c>
      <c r="BA23" s="106">
        <f>IF($A23="","",COUNTIFS('3. Atvaļinājumu žurnāls'!$A$5:$A$200,$A23,'3. Atvaļinājumu žurnāls'!$F$5:$F$200,"Apstiprināts",'3. Atvaļinājumu žurnāls'!$C$5:$C$200,"&lt;="&amp;('1. Iestatījumi'!$C$9+(52-1)*7+6),'3. Atvaļinājumu žurnāls'!$D$5:$D$200,"&gt;="&amp;('1. Iestatījumi'!$C$9+(52-1)*7)))</f>
        <v/>
      </c>
    </row>
    <row r="24" ht="18" customHeight="1" s="55">
      <c r="A24" s="105">
        <f>IF('2. Darbinieki'!A24="","",'2. Darbinieki'!A24)</f>
        <v/>
      </c>
      <c r="B24" s="106">
        <f>IF($A24="","",COUNTIFS('3. Atvaļinājumu žurnāls'!$A$5:$A$200,$A24,'3. Atvaļinājumu žurnāls'!$F$5:$F$200,"Apstiprināts",'3. Atvaļinājumu žurnāls'!$C$5:$C$200,"&lt;="&amp;('1. Iestatījumi'!$C$9+(1-1)*7+6),'3. Atvaļinājumu žurnāls'!$D$5:$D$200,"&gt;="&amp;('1. Iestatījumi'!$C$9+(1-1)*7)))</f>
        <v/>
      </c>
      <c r="C24" s="106">
        <f>IF($A24="","",COUNTIFS('3. Atvaļinājumu žurnāls'!$A$5:$A$200,$A24,'3. Atvaļinājumu žurnāls'!$F$5:$F$200,"Apstiprināts",'3. Atvaļinājumu žurnāls'!$C$5:$C$200,"&lt;="&amp;('1. Iestatījumi'!$C$9+(2-1)*7+6),'3. Atvaļinājumu žurnāls'!$D$5:$D$200,"&gt;="&amp;('1. Iestatījumi'!$C$9+(2-1)*7)))</f>
        <v/>
      </c>
      <c r="D24" s="106">
        <f>IF($A24="","",COUNTIFS('3. Atvaļinājumu žurnāls'!$A$5:$A$200,$A24,'3. Atvaļinājumu žurnāls'!$F$5:$F$200,"Apstiprināts",'3. Atvaļinājumu žurnāls'!$C$5:$C$200,"&lt;="&amp;('1. Iestatījumi'!$C$9+(3-1)*7+6),'3. Atvaļinājumu žurnāls'!$D$5:$D$200,"&gt;="&amp;('1. Iestatījumi'!$C$9+(3-1)*7)))</f>
        <v/>
      </c>
      <c r="E24" s="106">
        <f>IF($A24="","",COUNTIFS('3. Atvaļinājumu žurnāls'!$A$5:$A$200,$A24,'3. Atvaļinājumu žurnāls'!$F$5:$F$200,"Apstiprināts",'3. Atvaļinājumu žurnāls'!$C$5:$C$200,"&lt;="&amp;('1. Iestatījumi'!$C$9+(4-1)*7+6),'3. Atvaļinājumu žurnāls'!$D$5:$D$200,"&gt;="&amp;('1. Iestatījumi'!$C$9+(4-1)*7)))</f>
        <v/>
      </c>
      <c r="F24" s="106">
        <f>IF($A24="","",COUNTIFS('3. Atvaļinājumu žurnāls'!$A$5:$A$200,$A24,'3. Atvaļinājumu žurnāls'!$F$5:$F$200,"Apstiprināts",'3. Atvaļinājumu žurnāls'!$C$5:$C$200,"&lt;="&amp;('1. Iestatījumi'!$C$9+(5-1)*7+6),'3. Atvaļinājumu žurnāls'!$D$5:$D$200,"&gt;="&amp;('1. Iestatījumi'!$C$9+(5-1)*7)))</f>
        <v/>
      </c>
      <c r="G24" s="106">
        <f>IF($A24="","",COUNTIFS('3. Atvaļinājumu žurnāls'!$A$5:$A$200,$A24,'3. Atvaļinājumu žurnāls'!$F$5:$F$200,"Apstiprināts",'3. Atvaļinājumu žurnāls'!$C$5:$C$200,"&lt;="&amp;('1. Iestatījumi'!$C$9+(6-1)*7+6),'3. Atvaļinājumu žurnāls'!$D$5:$D$200,"&gt;="&amp;('1. Iestatījumi'!$C$9+(6-1)*7)))</f>
        <v/>
      </c>
      <c r="H24" s="106">
        <f>IF($A24="","",COUNTIFS('3. Atvaļinājumu žurnāls'!$A$5:$A$200,$A24,'3. Atvaļinājumu žurnāls'!$F$5:$F$200,"Apstiprināts",'3. Atvaļinājumu žurnāls'!$C$5:$C$200,"&lt;="&amp;('1. Iestatījumi'!$C$9+(7-1)*7+6),'3. Atvaļinājumu žurnāls'!$D$5:$D$200,"&gt;="&amp;('1. Iestatījumi'!$C$9+(7-1)*7)))</f>
        <v/>
      </c>
      <c r="I24" s="106">
        <f>IF($A24="","",COUNTIFS('3. Atvaļinājumu žurnāls'!$A$5:$A$200,$A24,'3. Atvaļinājumu žurnāls'!$F$5:$F$200,"Apstiprināts",'3. Atvaļinājumu žurnāls'!$C$5:$C$200,"&lt;="&amp;('1. Iestatījumi'!$C$9+(8-1)*7+6),'3. Atvaļinājumu žurnāls'!$D$5:$D$200,"&gt;="&amp;('1. Iestatījumi'!$C$9+(8-1)*7)))</f>
        <v/>
      </c>
      <c r="J24" s="106">
        <f>IF($A24="","",COUNTIFS('3. Atvaļinājumu žurnāls'!$A$5:$A$200,$A24,'3. Atvaļinājumu žurnāls'!$F$5:$F$200,"Apstiprināts",'3. Atvaļinājumu žurnāls'!$C$5:$C$200,"&lt;="&amp;('1. Iestatījumi'!$C$9+(9-1)*7+6),'3. Atvaļinājumu žurnāls'!$D$5:$D$200,"&gt;="&amp;('1. Iestatījumi'!$C$9+(9-1)*7)))</f>
        <v/>
      </c>
      <c r="K24" s="106">
        <f>IF($A24="","",COUNTIFS('3. Atvaļinājumu žurnāls'!$A$5:$A$200,$A24,'3. Atvaļinājumu žurnāls'!$F$5:$F$200,"Apstiprināts",'3. Atvaļinājumu žurnāls'!$C$5:$C$200,"&lt;="&amp;('1. Iestatījumi'!$C$9+(10-1)*7+6),'3. Atvaļinājumu žurnāls'!$D$5:$D$200,"&gt;="&amp;('1. Iestatījumi'!$C$9+(10-1)*7)))</f>
        <v/>
      </c>
      <c r="L24" s="106">
        <f>IF($A24="","",COUNTIFS('3. Atvaļinājumu žurnāls'!$A$5:$A$200,$A24,'3. Atvaļinājumu žurnāls'!$F$5:$F$200,"Apstiprināts",'3. Atvaļinājumu žurnāls'!$C$5:$C$200,"&lt;="&amp;('1. Iestatījumi'!$C$9+(11-1)*7+6),'3. Atvaļinājumu žurnāls'!$D$5:$D$200,"&gt;="&amp;('1. Iestatījumi'!$C$9+(11-1)*7)))</f>
        <v/>
      </c>
      <c r="M24" s="106">
        <f>IF($A24="","",COUNTIFS('3. Atvaļinājumu žurnāls'!$A$5:$A$200,$A24,'3. Atvaļinājumu žurnāls'!$F$5:$F$200,"Apstiprināts",'3. Atvaļinājumu žurnāls'!$C$5:$C$200,"&lt;="&amp;('1. Iestatījumi'!$C$9+(12-1)*7+6),'3. Atvaļinājumu žurnāls'!$D$5:$D$200,"&gt;="&amp;('1. Iestatījumi'!$C$9+(12-1)*7)))</f>
        <v/>
      </c>
      <c r="N24" s="106">
        <f>IF($A24="","",COUNTIFS('3. Atvaļinājumu žurnāls'!$A$5:$A$200,$A24,'3. Atvaļinājumu žurnāls'!$F$5:$F$200,"Apstiprināts",'3. Atvaļinājumu žurnāls'!$C$5:$C$200,"&lt;="&amp;('1. Iestatījumi'!$C$9+(13-1)*7+6),'3. Atvaļinājumu žurnāls'!$D$5:$D$200,"&gt;="&amp;('1. Iestatījumi'!$C$9+(13-1)*7)))</f>
        <v/>
      </c>
      <c r="O24" s="106">
        <f>IF($A24="","",COUNTIFS('3. Atvaļinājumu žurnāls'!$A$5:$A$200,$A24,'3. Atvaļinājumu žurnāls'!$F$5:$F$200,"Apstiprināts",'3. Atvaļinājumu žurnāls'!$C$5:$C$200,"&lt;="&amp;('1. Iestatījumi'!$C$9+(14-1)*7+6),'3. Atvaļinājumu žurnāls'!$D$5:$D$200,"&gt;="&amp;('1. Iestatījumi'!$C$9+(14-1)*7)))</f>
        <v/>
      </c>
      <c r="P24" s="106">
        <f>IF($A24="","",COUNTIFS('3. Atvaļinājumu žurnāls'!$A$5:$A$200,$A24,'3. Atvaļinājumu žurnāls'!$F$5:$F$200,"Apstiprināts",'3. Atvaļinājumu žurnāls'!$C$5:$C$200,"&lt;="&amp;('1. Iestatījumi'!$C$9+(15-1)*7+6),'3. Atvaļinājumu žurnāls'!$D$5:$D$200,"&gt;="&amp;('1. Iestatījumi'!$C$9+(15-1)*7)))</f>
        <v/>
      </c>
      <c r="Q24" s="106">
        <f>IF($A24="","",COUNTIFS('3. Atvaļinājumu žurnāls'!$A$5:$A$200,$A24,'3. Atvaļinājumu žurnāls'!$F$5:$F$200,"Apstiprināts",'3. Atvaļinājumu žurnāls'!$C$5:$C$200,"&lt;="&amp;('1. Iestatījumi'!$C$9+(16-1)*7+6),'3. Atvaļinājumu žurnāls'!$D$5:$D$200,"&gt;="&amp;('1. Iestatījumi'!$C$9+(16-1)*7)))</f>
        <v/>
      </c>
      <c r="R24" s="106">
        <f>IF($A24="","",COUNTIFS('3. Atvaļinājumu žurnāls'!$A$5:$A$200,$A24,'3. Atvaļinājumu žurnāls'!$F$5:$F$200,"Apstiprināts",'3. Atvaļinājumu žurnāls'!$C$5:$C$200,"&lt;="&amp;('1. Iestatījumi'!$C$9+(17-1)*7+6),'3. Atvaļinājumu žurnāls'!$D$5:$D$200,"&gt;="&amp;('1. Iestatījumi'!$C$9+(17-1)*7)))</f>
        <v/>
      </c>
      <c r="S24" s="106">
        <f>IF($A24="","",COUNTIFS('3. Atvaļinājumu žurnāls'!$A$5:$A$200,$A24,'3. Atvaļinājumu žurnāls'!$F$5:$F$200,"Apstiprināts",'3. Atvaļinājumu žurnāls'!$C$5:$C$200,"&lt;="&amp;('1. Iestatījumi'!$C$9+(18-1)*7+6),'3. Atvaļinājumu žurnāls'!$D$5:$D$200,"&gt;="&amp;('1. Iestatījumi'!$C$9+(18-1)*7)))</f>
        <v/>
      </c>
      <c r="T24" s="106">
        <f>IF($A24="","",COUNTIFS('3. Atvaļinājumu žurnāls'!$A$5:$A$200,$A24,'3. Atvaļinājumu žurnāls'!$F$5:$F$200,"Apstiprināts",'3. Atvaļinājumu žurnāls'!$C$5:$C$200,"&lt;="&amp;('1. Iestatījumi'!$C$9+(19-1)*7+6),'3. Atvaļinājumu žurnāls'!$D$5:$D$200,"&gt;="&amp;('1. Iestatījumi'!$C$9+(19-1)*7)))</f>
        <v/>
      </c>
      <c r="U24" s="106">
        <f>IF($A24="","",COUNTIFS('3. Atvaļinājumu žurnāls'!$A$5:$A$200,$A24,'3. Atvaļinājumu žurnāls'!$F$5:$F$200,"Apstiprināts",'3. Atvaļinājumu žurnāls'!$C$5:$C$200,"&lt;="&amp;('1. Iestatījumi'!$C$9+(20-1)*7+6),'3. Atvaļinājumu žurnāls'!$D$5:$D$200,"&gt;="&amp;('1. Iestatījumi'!$C$9+(20-1)*7)))</f>
        <v/>
      </c>
      <c r="V24" s="106">
        <f>IF($A24="","",COUNTIFS('3. Atvaļinājumu žurnāls'!$A$5:$A$200,$A24,'3. Atvaļinājumu žurnāls'!$F$5:$F$200,"Apstiprināts",'3. Atvaļinājumu žurnāls'!$C$5:$C$200,"&lt;="&amp;('1. Iestatījumi'!$C$9+(21-1)*7+6),'3. Atvaļinājumu žurnāls'!$D$5:$D$200,"&gt;="&amp;('1. Iestatījumi'!$C$9+(21-1)*7)))</f>
        <v/>
      </c>
      <c r="W24" s="106">
        <f>IF($A24="","",COUNTIFS('3. Atvaļinājumu žurnāls'!$A$5:$A$200,$A24,'3. Atvaļinājumu žurnāls'!$F$5:$F$200,"Apstiprināts",'3. Atvaļinājumu žurnāls'!$C$5:$C$200,"&lt;="&amp;('1. Iestatījumi'!$C$9+(22-1)*7+6),'3. Atvaļinājumu žurnāls'!$D$5:$D$200,"&gt;="&amp;('1. Iestatījumi'!$C$9+(22-1)*7)))</f>
        <v/>
      </c>
      <c r="X24" s="106">
        <f>IF($A24="","",COUNTIFS('3. Atvaļinājumu žurnāls'!$A$5:$A$200,$A24,'3. Atvaļinājumu žurnāls'!$F$5:$F$200,"Apstiprināts",'3. Atvaļinājumu žurnāls'!$C$5:$C$200,"&lt;="&amp;('1. Iestatījumi'!$C$9+(23-1)*7+6),'3. Atvaļinājumu žurnāls'!$D$5:$D$200,"&gt;="&amp;('1. Iestatījumi'!$C$9+(23-1)*7)))</f>
        <v/>
      </c>
      <c r="Y24" s="106">
        <f>IF($A24="","",COUNTIFS('3. Atvaļinājumu žurnāls'!$A$5:$A$200,$A24,'3. Atvaļinājumu žurnāls'!$F$5:$F$200,"Apstiprināts",'3. Atvaļinājumu žurnāls'!$C$5:$C$200,"&lt;="&amp;('1. Iestatījumi'!$C$9+(24-1)*7+6),'3. Atvaļinājumu žurnāls'!$D$5:$D$200,"&gt;="&amp;('1. Iestatījumi'!$C$9+(24-1)*7)))</f>
        <v/>
      </c>
      <c r="Z24" s="106">
        <f>IF($A24="","",COUNTIFS('3. Atvaļinājumu žurnāls'!$A$5:$A$200,$A24,'3. Atvaļinājumu žurnāls'!$F$5:$F$200,"Apstiprināts",'3. Atvaļinājumu žurnāls'!$C$5:$C$200,"&lt;="&amp;('1. Iestatījumi'!$C$9+(25-1)*7+6),'3. Atvaļinājumu žurnāls'!$D$5:$D$200,"&gt;="&amp;('1. Iestatījumi'!$C$9+(25-1)*7)))</f>
        <v/>
      </c>
      <c r="AA24" s="106">
        <f>IF($A24="","",COUNTIFS('3. Atvaļinājumu žurnāls'!$A$5:$A$200,$A24,'3. Atvaļinājumu žurnāls'!$F$5:$F$200,"Apstiprināts",'3. Atvaļinājumu žurnāls'!$C$5:$C$200,"&lt;="&amp;('1. Iestatījumi'!$C$9+(26-1)*7+6),'3. Atvaļinājumu žurnāls'!$D$5:$D$200,"&gt;="&amp;('1. Iestatījumi'!$C$9+(26-1)*7)))</f>
        <v/>
      </c>
      <c r="AB24" s="106">
        <f>IF($A24="","",COUNTIFS('3. Atvaļinājumu žurnāls'!$A$5:$A$200,$A24,'3. Atvaļinājumu žurnāls'!$F$5:$F$200,"Apstiprināts",'3. Atvaļinājumu žurnāls'!$C$5:$C$200,"&lt;="&amp;('1. Iestatījumi'!$C$9+(27-1)*7+6),'3. Atvaļinājumu žurnāls'!$D$5:$D$200,"&gt;="&amp;('1. Iestatījumi'!$C$9+(27-1)*7)))</f>
        <v/>
      </c>
      <c r="AC24" s="106">
        <f>IF($A24="","",COUNTIFS('3. Atvaļinājumu žurnāls'!$A$5:$A$200,$A24,'3. Atvaļinājumu žurnāls'!$F$5:$F$200,"Apstiprināts",'3. Atvaļinājumu žurnāls'!$C$5:$C$200,"&lt;="&amp;('1. Iestatījumi'!$C$9+(28-1)*7+6),'3. Atvaļinājumu žurnāls'!$D$5:$D$200,"&gt;="&amp;('1. Iestatījumi'!$C$9+(28-1)*7)))</f>
        <v/>
      </c>
      <c r="AD24" s="106">
        <f>IF($A24="","",COUNTIFS('3. Atvaļinājumu žurnāls'!$A$5:$A$200,$A24,'3. Atvaļinājumu žurnāls'!$F$5:$F$200,"Apstiprināts",'3. Atvaļinājumu žurnāls'!$C$5:$C$200,"&lt;="&amp;('1. Iestatījumi'!$C$9+(29-1)*7+6),'3. Atvaļinājumu žurnāls'!$D$5:$D$200,"&gt;="&amp;('1. Iestatījumi'!$C$9+(29-1)*7)))</f>
        <v/>
      </c>
      <c r="AE24" s="106">
        <f>IF($A24="","",COUNTIFS('3. Atvaļinājumu žurnāls'!$A$5:$A$200,$A24,'3. Atvaļinājumu žurnāls'!$F$5:$F$200,"Apstiprināts",'3. Atvaļinājumu žurnāls'!$C$5:$C$200,"&lt;="&amp;('1. Iestatījumi'!$C$9+(30-1)*7+6),'3. Atvaļinājumu žurnāls'!$D$5:$D$200,"&gt;="&amp;('1. Iestatījumi'!$C$9+(30-1)*7)))</f>
        <v/>
      </c>
      <c r="AF24" s="106">
        <f>IF($A24="","",COUNTIFS('3. Atvaļinājumu žurnāls'!$A$5:$A$200,$A24,'3. Atvaļinājumu žurnāls'!$F$5:$F$200,"Apstiprināts",'3. Atvaļinājumu žurnāls'!$C$5:$C$200,"&lt;="&amp;('1. Iestatījumi'!$C$9+(31-1)*7+6),'3. Atvaļinājumu žurnāls'!$D$5:$D$200,"&gt;="&amp;('1. Iestatījumi'!$C$9+(31-1)*7)))</f>
        <v/>
      </c>
      <c r="AG24" s="106">
        <f>IF($A24="","",COUNTIFS('3. Atvaļinājumu žurnāls'!$A$5:$A$200,$A24,'3. Atvaļinājumu žurnāls'!$F$5:$F$200,"Apstiprināts",'3. Atvaļinājumu žurnāls'!$C$5:$C$200,"&lt;="&amp;('1. Iestatījumi'!$C$9+(32-1)*7+6),'3. Atvaļinājumu žurnāls'!$D$5:$D$200,"&gt;="&amp;('1. Iestatījumi'!$C$9+(32-1)*7)))</f>
        <v/>
      </c>
      <c r="AH24" s="106">
        <f>IF($A24="","",COUNTIFS('3. Atvaļinājumu žurnāls'!$A$5:$A$200,$A24,'3. Atvaļinājumu žurnāls'!$F$5:$F$200,"Apstiprināts",'3. Atvaļinājumu žurnāls'!$C$5:$C$200,"&lt;="&amp;('1. Iestatījumi'!$C$9+(33-1)*7+6),'3. Atvaļinājumu žurnāls'!$D$5:$D$200,"&gt;="&amp;('1. Iestatījumi'!$C$9+(33-1)*7)))</f>
        <v/>
      </c>
      <c r="AI24" s="106">
        <f>IF($A24="","",COUNTIFS('3. Atvaļinājumu žurnāls'!$A$5:$A$200,$A24,'3. Atvaļinājumu žurnāls'!$F$5:$F$200,"Apstiprināts",'3. Atvaļinājumu žurnāls'!$C$5:$C$200,"&lt;="&amp;('1. Iestatījumi'!$C$9+(34-1)*7+6),'3. Atvaļinājumu žurnāls'!$D$5:$D$200,"&gt;="&amp;('1. Iestatījumi'!$C$9+(34-1)*7)))</f>
        <v/>
      </c>
      <c r="AJ24" s="106">
        <f>IF($A24="","",COUNTIFS('3. Atvaļinājumu žurnāls'!$A$5:$A$200,$A24,'3. Atvaļinājumu žurnāls'!$F$5:$F$200,"Apstiprināts",'3. Atvaļinājumu žurnāls'!$C$5:$C$200,"&lt;="&amp;('1. Iestatījumi'!$C$9+(35-1)*7+6),'3. Atvaļinājumu žurnāls'!$D$5:$D$200,"&gt;="&amp;('1. Iestatījumi'!$C$9+(35-1)*7)))</f>
        <v/>
      </c>
      <c r="AK24" s="106">
        <f>IF($A24="","",COUNTIFS('3. Atvaļinājumu žurnāls'!$A$5:$A$200,$A24,'3. Atvaļinājumu žurnāls'!$F$5:$F$200,"Apstiprināts",'3. Atvaļinājumu žurnāls'!$C$5:$C$200,"&lt;="&amp;('1. Iestatījumi'!$C$9+(36-1)*7+6),'3. Atvaļinājumu žurnāls'!$D$5:$D$200,"&gt;="&amp;('1. Iestatījumi'!$C$9+(36-1)*7)))</f>
        <v/>
      </c>
      <c r="AL24" s="106">
        <f>IF($A24="","",COUNTIFS('3. Atvaļinājumu žurnāls'!$A$5:$A$200,$A24,'3. Atvaļinājumu žurnāls'!$F$5:$F$200,"Apstiprināts",'3. Atvaļinājumu žurnāls'!$C$5:$C$200,"&lt;="&amp;('1. Iestatījumi'!$C$9+(37-1)*7+6),'3. Atvaļinājumu žurnāls'!$D$5:$D$200,"&gt;="&amp;('1. Iestatījumi'!$C$9+(37-1)*7)))</f>
        <v/>
      </c>
      <c r="AM24" s="106">
        <f>IF($A24="","",COUNTIFS('3. Atvaļinājumu žurnāls'!$A$5:$A$200,$A24,'3. Atvaļinājumu žurnāls'!$F$5:$F$200,"Apstiprināts",'3. Atvaļinājumu žurnāls'!$C$5:$C$200,"&lt;="&amp;('1. Iestatījumi'!$C$9+(38-1)*7+6),'3. Atvaļinājumu žurnāls'!$D$5:$D$200,"&gt;="&amp;('1. Iestatījumi'!$C$9+(38-1)*7)))</f>
        <v/>
      </c>
      <c r="AN24" s="106">
        <f>IF($A24="","",COUNTIFS('3. Atvaļinājumu žurnāls'!$A$5:$A$200,$A24,'3. Atvaļinājumu žurnāls'!$F$5:$F$200,"Apstiprināts",'3. Atvaļinājumu žurnāls'!$C$5:$C$200,"&lt;="&amp;('1. Iestatījumi'!$C$9+(39-1)*7+6),'3. Atvaļinājumu žurnāls'!$D$5:$D$200,"&gt;="&amp;('1. Iestatījumi'!$C$9+(39-1)*7)))</f>
        <v/>
      </c>
      <c r="AO24" s="106">
        <f>IF($A24="","",COUNTIFS('3. Atvaļinājumu žurnāls'!$A$5:$A$200,$A24,'3. Atvaļinājumu žurnāls'!$F$5:$F$200,"Apstiprināts",'3. Atvaļinājumu žurnāls'!$C$5:$C$200,"&lt;="&amp;('1. Iestatījumi'!$C$9+(40-1)*7+6),'3. Atvaļinājumu žurnāls'!$D$5:$D$200,"&gt;="&amp;('1. Iestatījumi'!$C$9+(40-1)*7)))</f>
        <v/>
      </c>
      <c r="AP24" s="106">
        <f>IF($A24="","",COUNTIFS('3. Atvaļinājumu žurnāls'!$A$5:$A$200,$A24,'3. Atvaļinājumu žurnāls'!$F$5:$F$200,"Apstiprināts",'3. Atvaļinājumu žurnāls'!$C$5:$C$200,"&lt;="&amp;('1. Iestatījumi'!$C$9+(41-1)*7+6),'3. Atvaļinājumu žurnāls'!$D$5:$D$200,"&gt;="&amp;('1. Iestatījumi'!$C$9+(41-1)*7)))</f>
        <v/>
      </c>
      <c r="AQ24" s="106">
        <f>IF($A24="","",COUNTIFS('3. Atvaļinājumu žurnāls'!$A$5:$A$200,$A24,'3. Atvaļinājumu žurnāls'!$F$5:$F$200,"Apstiprināts",'3. Atvaļinājumu žurnāls'!$C$5:$C$200,"&lt;="&amp;('1. Iestatījumi'!$C$9+(42-1)*7+6),'3. Atvaļinājumu žurnāls'!$D$5:$D$200,"&gt;="&amp;('1. Iestatījumi'!$C$9+(42-1)*7)))</f>
        <v/>
      </c>
      <c r="AR24" s="106">
        <f>IF($A24="","",COUNTIFS('3. Atvaļinājumu žurnāls'!$A$5:$A$200,$A24,'3. Atvaļinājumu žurnāls'!$F$5:$F$200,"Apstiprināts",'3. Atvaļinājumu žurnāls'!$C$5:$C$200,"&lt;="&amp;('1. Iestatījumi'!$C$9+(43-1)*7+6),'3. Atvaļinājumu žurnāls'!$D$5:$D$200,"&gt;="&amp;('1. Iestatījumi'!$C$9+(43-1)*7)))</f>
        <v/>
      </c>
      <c r="AS24" s="106">
        <f>IF($A24="","",COUNTIFS('3. Atvaļinājumu žurnāls'!$A$5:$A$200,$A24,'3. Atvaļinājumu žurnāls'!$F$5:$F$200,"Apstiprināts",'3. Atvaļinājumu žurnāls'!$C$5:$C$200,"&lt;="&amp;('1. Iestatījumi'!$C$9+(44-1)*7+6),'3. Atvaļinājumu žurnāls'!$D$5:$D$200,"&gt;="&amp;('1. Iestatījumi'!$C$9+(44-1)*7)))</f>
        <v/>
      </c>
      <c r="AT24" s="106">
        <f>IF($A24="","",COUNTIFS('3. Atvaļinājumu žurnāls'!$A$5:$A$200,$A24,'3. Atvaļinājumu žurnāls'!$F$5:$F$200,"Apstiprināts",'3. Atvaļinājumu žurnāls'!$C$5:$C$200,"&lt;="&amp;('1. Iestatījumi'!$C$9+(45-1)*7+6),'3. Atvaļinājumu žurnāls'!$D$5:$D$200,"&gt;="&amp;('1. Iestatījumi'!$C$9+(45-1)*7)))</f>
        <v/>
      </c>
      <c r="AU24" s="106">
        <f>IF($A24="","",COUNTIFS('3. Atvaļinājumu žurnāls'!$A$5:$A$200,$A24,'3. Atvaļinājumu žurnāls'!$F$5:$F$200,"Apstiprināts",'3. Atvaļinājumu žurnāls'!$C$5:$C$200,"&lt;="&amp;('1. Iestatījumi'!$C$9+(46-1)*7+6),'3. Atvaļinājumu žurnāls'!$D$5:$D$200,"&gt;="&amp;('1. Iestatījumi'!$C$9+(46-1)*7)))</f>
        <v/>
      </c>
      <c r="AV24" s="106">
        <f>IF($A24="","",COUNTIFS('3. Atvaļinājumu žurnāls'!$A$5:$A$200,$A24,'3. Atvaļinājumu žurnāls'!$F$5:$F$200,"Apstiprināts",'3. Atvaļinājumu žurnāls'!$C$5:$C$200,"&lt;="&amp;('1. Iestatījumi'!$C$9+(47-1)*7+6),'3. Atvaļinājumu žurnāls'!$D$5:$D$200,"&gt;="&amp;('1. Iestatījumi'!$C$9+(47-1)*7)))</f>
        <v/>
      </c>
      <c r="AW24" s="106">
        <f>IF($A24="","",COUNTIFS('3. Atvaļinājumu žurnāls'!$A$5:$A$200,$A24,'3. Atvaļinājumu žurnāls'!$F$5:$F$200,"Apstiprināts",'3. Atvaļinājumu žurnāls'!$C$5:$C$200,"&lt;="&amp;('1. Iestatījumi'!$C$9+(48-1)*7+6),'3. Atvaļinājumu žurnāls'!$D$5:$D$200,"&gt;="&amp;('1. Iestatījumi'!$C$9+(48-1)*7)))</f>
        <v/>
      </c>
      <c r="AX24" s="106">
        <f>IF($A24="","",COUNTIFS('3. Atvaļinājumu žurnāls'!$A$5:$A$200,$A24,'3. Atvaļinājumu žurnāls'!$F$5:$F$200,"Apstiprināts",'3. Atvaļinājumu žurnāls'!$C$5:$C$200,"&lt;="&amp;('1. Iestatījumi'!$C$9+(49-1)*7+6),'3. Atvaļinājumu žurnāls'!$D$5:$D$200,"&gt;="&amp;('1. Iestatījumi'!$C$9+(49-1)*7)))</f>
        <v/>
      </c>
      <c r="AY24" s="106">
        <f>IF($A24="","",COUNTIFS('3. Atvaļinājumu žurnāls'!$A$5:$A$200,$A24,'3. Atvaļinājumu žurnāls'!$F$5:$F$200,"Apstiprināts",'3. Atvaļinājumu žurnāls'!$C$5:$C$200,"&lt;="&amp;('1. Iestatījumi'!$C$9+(50-1)*7+6),'3. Atvaļinājumu žurnāls'!$D$5:$D$200,"&gt;="&amp;('1. Iestatījumi'!$C$9+(50-1)*7)))</f>
        <v/>
      </c>
      <c r="AZ24" s="106">
        <f>IF($A24="","",COUNTIFS('3. Atvaļinājumu žurnāls'!$A$5:$A$200,$A24,'3. Atvaļinājumu žurnāls'!$F$5:$F$200,"Apstiprināts",'3. Atvaļinājumu žurnāls'!$C$5:$C$200,"&lt;="&amp;('1. Iestatījumi'!$C$9+(51-1)*7+6),'3. Atvaļinājumu žurnāls'!$D$5:$D$200,"&gt;="&amp;('1. Iestatījumi'!$C$9+(51-1)*7)))</f>
        <v/>
      </c>
      <c r="BA24" s="106">
        <f>IF($A24="","",COUNTIFS('3. Atvaļinājumu žurnāls'!$A$5:$A$200,$A24,'3. Atvaļinājumu žurnāls'!$F$5:$F$200,"Apstiprināts",'3. Atvaļinājumu žurnāls'!$C$5:$C$200,"&lt;="&amp;('1. Iestatījumi'!$C$9+(52-1)*7+6),'3. Atvaļinājumu žurnāls'!$D$5:$D$200,"&gt;="&amp;('1. Iestatījumi'!$C$9+(52-1)*7)))</f>
        <v/>
      </c>
    </row>
    <row r="25" ht="18" customHeight="1" s="55">
      <c r="A25" s="105">
        <f>IF('2. Darbinieki'!A25="","",'2. Darbinieki'!A25)</f>
        <v/>
      </c>
      <c r="B25" s="106">
        <f>IF($A25="","",COUNTIFS('3. Atvaļinājumu žurnāls'!$A$5:$A$200,$A25,'3. Atvaļinājumu žurnāls'!$F$5:$F$200,"Apstiprināts",'3. Atvaļinājumu žurnāls'!$C$5:$C$200,"&lt;="&amp;('1. Iestatījumi'!$C$9+(1-1)*7+6),'3. Atvaļinājumu žurnāls'!$D$5:$D$200,"&gt;="&amp;('1. Iestatījumi'!$C$9+(1-1)*7)))</f>
        <v/>
      </c>
      <c r="C25" s="106">
        <f>IF($A25="","",COUNTIFS('3. Atvaļinājumu žurnāls'!$A$5:$A$200,$A25,'3. Atvaļinājumu žurnāls'!$F$5:$F$200,"Apstiprināts",'3. Atvaļinājumu žurnāls'!$C$5:$C$200,"&lt;="&amp;('1. Iestatījumi'!$C$9+(2-1)*7+6),'3. Atvaļinājumu žurnāls'!$D$5:$D$200,"&gt;="&amp;('1. Iestatījumi'!$C$9+(2-1)*7)))</f>
        <v/>
      </c>
      <c r="D25" s="106">
        <f>IF($A25="","",COUNTIFS('3. Atvaļinājumu žurnāls'!$A$5:$A$200,$A25,'3. Atvaļinājumu žurnāls'!$F$5:$F$200,"Apstiprināts",'3. Atvaļinājumu žurnāls'!$C$5:$C$200,"&lt;="&amp;('1. Iestatījumi'!$C$9+(3-1)*7+6),'3. Atvaļinājumu žurnāls'!$D$5:$D$200,"&gt;="&amp;('1. Iestatījumi'!$C$9+(3-1)*7)))</f>
        <v/>
      </c>
      <c r="E25" s="106">
        <f>IF($A25="","",COUNTIFS('3. Atvaļinājumu žurnāls'!$A$5:$A$200,$A25,'3. Atvaļinājumu žurnāls'!$F$5:$F$200,"Apstiprināts",'3. Atvaļinājumu žurnāls'!$C$5:$C$200,"&lt;="&amp;('1. Iestatījumi'!$C$9+(4-1)*7+6),'3. Atvaļinājumu žurnāls'!$D$5:$D$200,"&gt;="&amp;('1. Iestatījumi'!$C$9+(4-1)*7)))</f>
        <v/>
      </c>
      <c r="F25" s="106">
        <f>IF($A25="","",COUNTIFS('3. Atvaļinājumu žurnāls'!$A$5:$A$200,$A25,'3. Atvaļinājumu žurnāls'!$F$5:$F$200,"Apstiprināts",'3. Atvaļinājumu žurnāls'!$C$5:$C$200,"&lt;="&amp;('1. Iestatījumi'!$C$9+(5-1)*7+6),'3. Atvaļinājumu žurnāls'!$D$5:$D$200,"&gt;="&amp;('1. Iestatījumi'!$C$9+(5-1)*7)))</f>
        <v/>
      </c>
      <c r="G25" s="106">
        <f>IF($A25="","",COUNTIFS('3. Atvaļinājumu žurnāls'!$A$5:$A$200,$A25,'3. Atvaļinājumu žurnāls'!$F$5:$F$200,"Apstiprināts",'3. Atvaļinājumu žurnāls'!$C$5:$C$200,"&lt;="&amp;('1. Iestatījumi'!$C$9+(6-1)*7+6),'3. Atvaļinājumu žurnāls'!$D$5:$D$200,"&gt;="&amp;('1. Iestatījumi'!$C$9+(6-1)*7)))</f>
        <v/>
      </c>
      <c r="H25" s="106">
        <f>IF($A25="","",COUNTIFS('3. Atvaļinājumu žurnāls'!$A$5:$A$200,$A25,'3. Atvaļinājumu žurnāls'!$F$5:$F$200,"Apstiprināts",'3. Atvaļinājumu žurnāls'!$C$5:$C$200,"&lt;="&amp;('1. Iestatījumi'!$C$9+(7-1)*7+6),'3. Atvaļinājumu žurnāls'!$D$5:$D$200,"&gt;="&amp;('1. Iestatījumi'!$C$9+(7-1)*7)))</f>
        <v/>
      </c>
      <c r="I25" s="106">
        <f>IF($A25="","",COUNTIFS('3. Atvaļinājumu žurnāls'!$A$5:$A$200,$A25,'3. Atvaļinājumu žurnāls'!$F$5:$F$200,"Apstiprināts",'3. Atvaļinājumu žurnāls'!$C$5:$C$200,"&lt;="&amp;('1. Iestatījumi'!$C$9+(8-1)*7+6),'3. Atvaļinājumu žurnāls'!$D$5:$D$200,"&gt;="&amp;('1. Iestatījumi'!$C$9+(8-1)*7)))</f>
        <v/>
      </c>
      <c r="J25" s="106">
        <f>IF($A25="","",COUNTIFS('3. Atvaļinājumu žurnāls'!$A$5:$A$200,$A25,'3. Atvaļinājumu žurnāls'!$F$5:$F$200,"Apstiprināts",'3. Atvaļinājumu žurnāls'!$C$5:$C$200,"&lt;="&amp;('1. Iestatījumi'!$C$9+(9-1)*7+6),'3. Atvaļinājumu žurnāls'!$D$5:$D$200,"&gt;="&amp;('1. Iestatījumi'!$C$9+(9-1)*7)))</f>
        <v/>
      </c>
      <c r="K25" s="106">
        <f>IF($A25="","",COUNTIFS('3. Atvaļinājumu žurnāls'!$A$5:$A$200,$A25,'3. Atvaļinājumu žurnāls'!$F$5:$F$200,"Apstiprināts",'3. Atvaļinājumu žurnāls'!$C$5:$C$200,"&lt;="&amp;('1. Iestatījumi'!$C$9+(10-1)*7+6),'3. Atvaļinājumu žurnāls'!$D$5:$D$200,"&gt;="&amp;('1. Iestatījumi'!$C$9+(10-1)*7)))</f>
        <v/>
      </c>
      <c r="L25" s="106">
        <f>IF($A25="","",COUNTIFS('3. Atvaļinājumu žurnāls'!$A$5:$A$200,$A25,'3. Atvaļinājumu žurnāls'!$F$5:$F$200,"Apstiprināts",'3. Atvaļinājumu žurnāls'!$C$5:$C$200,"&lt;="&amp;('1. Iestatījumi'!$C$9+(11-1)*7+6),'3. Atvaļinājumu žurnāls'!$D$5:$D$200,"&gt;="&amp;('1. Iestatījumi'!$C$9+(11-1)*7)))</f>
        <v/>
      </c>
      <c r="M25" s="106">
        <f>IF($A25="","",COUNTIFS('3. Atvaļinājumu žurnāls'!$A$5:$A$200,$A25,'3. Atvaļinājumu žurnāls'!$F$5:$F$200,"Apstiprināts",'3. Atvaļinājumu žurnāls'!$C$5:$C$200,"&lt;="&amp;('1. Iestatījumi'!$C$9+(12-1)*7+6),'3. Atvaļinājumu žurnāls'!$D$5:$D$200,"&gt;="&amp;('1. Iestatījumi'!$C$9+(12-1)*7)))</f>
        <v/>
      </c>
      <c r="N25" s="106">
        <f>IF($A25="","",COUNTIFS('3. Atvaļinājumu žurnāls'!$A$5:$A$200,$A25,'3. Atvaļinājumu žurnāls'!$F$5:$F$200,"Apstiprināts",'3. Atvaļinājumu žurnāls'!$C$5:$C$200,"&lt;="&amp;('1. Iestatījumi'!$C$9+(13-1)*7+6),'3. Atvaļinājumu žurnāls'!$D$5:$D$200,"&gt;="&amp;('1. Iestatījumi'!$C$9+(13-1)*7)))</f>
        <v/>
      </c>
      <c r="O25" s="106">
        <f>IF($A25="","",COUNTIFS('3. Atvaļinājumu žurnāls'!$A$5:$A$200,$A25,'3. Atvaļinājumu žurnāls'!$F$5:$F$200,"Apstiprināts",'3. Atvaļinājumu žurnāls'!$C$5:$C$200,"&lt;="&amp;('1. Iestatījumi'!$C$9+(14-1)*7+6),'3. Atvaļinājumu žurnāls'!$D$5:$D$200,"&gt;="&amp;('1. Iestatījumi'!$C$9+(14-1)*7)))</f>
        <v/>
      </c>
      <c r="P25" s="106">
        <f>IF($A25="","",COUNTIFS('3. Atvaļinājumu žurnāls'!$A$5:$A$200,$A25,'3. Atvaļinājumu žurnāls'!$F$5:$F$200,"Apstiprināts",'3. Atvaļinājumu žurnāls'!$C$5:$C$200,"&lt;="&amp;('1. Iestatījumi'!$C$9+(15-1)*7+6),'3. Atvaļinājumu žurnāls'!$D$5:$D$200,"&gt;="&amp;('1. Iestatījumi'!$C$9+(15-1)*7)))</f>
        <v/>
      </c>
      <c r="Q25" s="106">
        <f>IF($A25="","",COUNTIFS('3. Atvaļinājumu žurnāls'!$A$5:$A$200,$A25,'3. Atvaļinājumu žurnāls'!$F$5:$F$200,"Apstiprināts",'3. Atvaļinājumu žurnāls'!$C$5:$C$200,"&lt;="&amp;('1. Iestatījumi'!$C$9+(16-1)*7+6),'3. Atvaļinājumu žurnāls'!$D$5:$D$200,"&gt;="&amp;('1. Iestatījumi'!$C$9+(16-1)*7)))</f>
        <v/>
      </c>
      <c r="R25" s="106">
        <f>IF($A25="","",COUNTIFS('3. Atvaļinājumu žurnāls'!$A$5:$A$200,$A25,'3. Atvaļinājumu žurnāls'!$F$5:$F$200,"Apstiprināts",'3. Atvaļinājumu žurnāls'!$C$5:$C$200,"&lt;="&amp;('1. Iestatījumi'!$C$9+(17-1)*7+6),'3. Atvaļinājumu žurnāls'!$D$5:$D$200,"&gt;="&amp;('1. Iestatījumi'!$C$9+(17-1)*7)))</f>
        <v/>
      </c>
      <c r="S25" s="106">
        <f>IF($A25="","",COUNTIFS('3. Atvaļinājumu žurnāls'!$A$5:$A$200,$A25,'3. Atvaļinājumu žurnāls'!$F$5:$F$200,"Apstiprināts",'3. Atvaļinājumu žurnāls'!$C$5:$C$200,"&lt;="&amp;('1. Iestatījumi'!$C$9+(18-1)*7+6),'3. Atvaļinājumu žurnāls'!$D$5:$D$200,"&gt;="&amp;('1. Iestatījumi'!$C$9+(18-1)*7)))</f>
        <v/>
      </c>
      <c r="T25" s="106">
        <f>IF($A25="","",COUNTIFS('3. Atvaļinājumu žurnāls'!$A$5:$A$200,$A25,'3. Atvaļinājumu žurnāls'!$F$5:$F$200,"Apstiprināts",'3. Atvaļinājumu žurnāls'!$C$5:$C$200,"&lt;="&amp;('1. Iestatījumi'!$C$9+(19-1)*7+6),'3. Atvaļinājumu žurnāls'!$D$5:$D$200,"&gt;="&amp;('1. Iestatījumi'!$C$9+(19-1)*7)))</f>
        <v/>
      </c>
      <c r="U25" s="106">
        <f>IF($A25="","",COUNTIFS('3. Atvaļinājumu žurnāls'!$A$5:$A$200,$A25,'3. Atvaļinājumu žurnāls'!$F$5:$F$200,"Apstiprināts",'3. Atvaļinājumu žurnāls'!$C$5:$C$200,"&lt;="&amp;('1. Iestatījumi'!$C$9+(20-1)*7+6),'3. Atvaļinājumu žurnāls'!$D$5:$D$200,"&gt;="&amp;('1. Iestatījumi'!$C$9+(20-1)*7)))</f>
        <v/>
      </c>
      <c r="V25" s="106">
        <f>IF($A25="","",COUNTIFS('3. Atvaļinājumu žurnāls'!$A$5:$A$200,$A25,'3. Atvaļinājumu žurnāls'!$F$5:$F$200,"Apstiprināts",'3. Atvaļinājumu žurnāls'!$C$5:$C$200,"&lt;="&amp;('1. Iestatījumi'!$C$9+(21-1)*7+6),'3. Atvaļinājumu žurnāls'!$D$5:$D$200,"&gt;="&amp;('1. Iestatījumi'!$C$9+(21-1)*7)))</f>
        <v/>
      </c>
      <c r="W25" s="106">
        <f>IF($A25="","",COUNTIFS('3. Atvaļinājumu žurnāls'!$A$5:$A$200,$A25,'3. Atvaļinājumu žurnāls'!$F$5:$F$200,"Apstiprināts",'3. Atvaļinājumu žurnāls'!$C$5:$C$200,"&lt;="&amp;('1. Iestatījumi'!$C$9+(22-1)*7+6),'3. Atvaļinājumu žurnāls'!$D$5:$D$200,"&gt;="&amp;('1. Iestatījumi'!$C$9+(22-1)*7)))</f>
        <v/>
      </c>
      <c r="X25" s="106">
        <f>IF($A25="","",COUNTIFS('3. Atvaļinājumu žurnāls'!$A$5:$A$200,$A25,'3. Atvaļinājumu žurnāls'!$F$5:$F$200,"Apstiprināts",'3. Atvaļinājumu žurnāls'!$C$5:$C$200,"&lt;="&amp;('1. Iestatījumi'!$C$9+(23-1)*7+6),'3. Atvaļinājumu žurnāls'!$D$5:$D$200,"&gt;="&amp;('1. Iestatījumi'!$C$9+(23-1)*7)))</f>
        <v/>
      </c>
      <c r="Y25" s="106">
        <f>IF($A25="","",COUNTIFS('3. Atvaļinājumu žurnāls'!$A$5:$A$200,$A25,'3. Atvaļinājumu žurnāls'!$F$5:$F$200,"Apstiprināts",'3. Atvaļinājumu žurnāls'!$C$5:$C$200,"&lt;="&amp;('1. Iestatījumi'!$C$9+(24-1)*7+6),'3. Atvaļinājumu žurnāls'!$D$5:$D$200,"&gt;="&amp;('1. Iestatījumi'!$C$9+(24-1)*7)))</f>
        <v/>
      </c>
      <c r="Z25" s="106">
        <f>IF($A25="","",COUNTIFS('3. Atvaļinājumu žurnāls'!$A$5:$A$200,$A25,'3. Atvaļinājumu žurnāls'!$F$5:$F$200,"Apstiprināts",'3. Atvaļinājumu žurnāls'!$C$5:$C$200,"&lt;="&amp;('1. Iestatījumi'!$C$9+(25-1)*7+6),'3. Atvaļinājumu žurnāls'!$D$5:$D$200,"&gt;="&amp;('1. Iestatījumi'!$C$9+(25-1)*7)))</f>
        <v/>
      </c>
      <c r="AA25" s="106">
        <f>IF($A25="","",COUNTIFS('3. Atvaļinājumu žurnāls'!$A$5:$A$200,$A25,'3. Atvaļinājumu žurnāls'!$F$5:$F$200,"Apstiprināts",'3. Atvaļinājumu žurnāls'!$C$5:$C$200,"&lt;="&amp;('1. Iestatījumi'!$C$9+(26-1)*7+6),'3. Atvaļinājumu žurnāls'!$D$5:$D$200,"&gt;="&amp;('1. Iestatījumi'!$C$9+(26-1)*7)))</f>
        <v/>
      </c>
      <c r="AB25" s="106">
        <f>IF($A25="","",COUNTIFS('3. Atvaļinājumu žurnāls'!$A$5:$A$200,$A25,'3. Atvaļinājumu žurnāls'!$F$5:$F$200,"Apstiprināts",'3. Atvaļinājumu žurnāls'!$C$5:$C$200,"&lt;="&amp;('1. Iestatījumi'!$C$9+(27-1)*7+6),'3. Atvaļinājumu žurnāls'!$D$5:$D$200,"&gt;="&amp;('1. Iestatījumi'!$C$9+(27-1)*7)))</f>
        <v/>
      </c>
      <c r="AC25" s="106">
        <f>IF($A25="","",COUNTIFS('3. Atvaļinājumu žurnāls'!$A$5:$A$200,$A25,'3. Atvaļinājumu žurnāls'!$F$5:$F$200,"Apstiprināts",'3. Atvaļinājumu žurnāls'!$C$5:$C$200,"&lt;="&amp;('1. Iestatījumi'!$C$9+(28-1)*7+6),'3. Atvaļinājumu žurnāls'!$D$5:$D$200,"&gt;="&amp;('1. Iestatījumi'!$C$9+(28-1)*7)))</f>
        <v/>
      </c>
      <c r="AD25" s="106">
        <f>IF($A25="","",COUNTIFS('3. Atvaļinājumu žurnāls'!$A$5:$A$200,$A25,'3. Atvaļinājumu žurnāls'!$F$5:$F$200,"Apstiprināts",'3. Atvaļinājumu žurnāls'!$C$5:$C$200,"&lt;="&amp;('1. Iestatījumi'!$C$9+(29-1)*7+6),'3. Atvaļinājumu žurnāls'!$D$5:$D$200,"&gt;="&amp;('1. Iestatījumi'!$C$9+(29-1)*7)))</f>
        <v/>
      </c>
      <c r="AE25" s="106">
        <f>IF($A25="","",COUNTIFS('3. Atvaļinājumu žurnāls'!$A$5:$A$200,$A25,'3. Atvaļinājumu žurnāls'!$F$5:$F$200,"Apstiprināts",'3. Atvaļinājumu žurnāls'!$C$5:$C$200,"&lt;="&amp;('1. Iestatījumi'!$C$9+(30-1)*7+6),'3. Atvaļinājumu žurnāls'!$D$5:$D$200,"&gt;="&amp;('1. Iestatījumi'!$C$9+(30-1)*7)))</f>
        <v/>
      </c>
      <c r="AF25" s="106">
        <f>IF($A25="","",COUNTIFS('3. Atvaļinājumu žurnāls'!$A$5:$A$200,$A25,'3. Atvaļinājumu žurnāls'!$F$5:$F$200,"Apstiprināts",'3. Atvaļinājumu žurnāls'!$C$5:$C$200,"&lt;="&amp;('1. Iestatījumi'!$C$9+(31-1)*7+6),'3. Atvaļinājumu žurnāls'!$D$5:$D$200,"&gt;="&amp;('1. Iestatījumi'!$C$9+(31-1)*7)))</f>
        <v/>
      </c>
      <c r="AG25" s="106">
        <f>IF($A25="","",COUNTIFS('3. Atvaļinājumu žurnāls'!$A$5:$A$200,$A25,'3. Atvaļinājumu žurnāls'!$F$5:$F$200,"Apstiprināts",'3. Atvaļinājumu žurnāls'!$C$5:$C$200,"&lt;="&amp;('1. Iestatījumi'!$C$9+(32-1)*7+6),'3. Atvaļinājumu žurnāls'!$D$5:$D$200,"&gt;="&amp;('1. Iestatījumi'!$C$9+(32-1)*7)))</f>
        <v/>
      </c>
      <c r="AH25" s="106">
        <f>IF($A25="","",COUNTIFS('3. Atvaļinājumu žurnāls'!$A$5:$A$200,$A25,'3. Atvaļinājumu žurnāls'!$F$5:$F$200,"Apstiprināts",'3. Atvaļinājumu žurnāls'!$C$5:$C$200,"&lt;="&amp;('1. Iestatījumi'!$C$9+(33-1)*7+6),'3. Atvaļinājumu žurnāls'!$D$5:$D$200,"&gt;="&amp;('1. Iestatījumi'!$C$9+(33-1)*7)))</f>
        <v/>
      </c>
      <c r="AI25" s="106">
        <f>IF($A25="","",COUNTIFS('3. Atvaļinājumu žurnāls'!$A$5:$A$200,$A25,'3. Atvaļinājumu žurnāls'!$F$5:$F$200,"Apstiprināts",'3. Atvaļinājumu žurnāls'!$C$5:$C$200,"&lt;="&amp;('1. Iestatījumi'!$C$9+(34-1)*7+6),'3. Atvaļinājumu žurnāls'!$D$5:$D$200,"&gt;="&amp;('1. Iestatījumi'!$C$9+(34-1)*7)))</f>
        <v/>
      </c>
      <c r="AJ25" s="106">
        <f>IF($A25="","",COUNTIFS('3. Atvaļinājumu žurnāls'!$A$5:$A$200,$A25,'3. Atvaļinājumu žurnāls'!$F$5:$F$200,"Apstiprināts",'3. Atvaļinājumu žurnāls'!$C$5:$C$200,"&lt;="&amp;('1. Iestatījumi'!$C$9+(35-1)*7+6),'3. Atvaļinājumu žurnāls'!$D$5:$D$200,"&gt;="&amp;('1. Iestatījumi'!$C$9+(35-1)*7)))</f>
        <v/>
      </c>
      <c r="AK25" s="106">
        <f>IF($A25="","",COUNTIFS('3. Atvaļinājumu žurnāls'!$A$5:$A$200,$A25,'3. Atvaļinājumu žurnāls'!$F$5:$F$200,"Apstiprināts",'3. Atvaļinājumu žurnāls'!$C$5:$C$200,"&lt;="&amp;('1. Iestatījumi'!$C$9+(36-1)*7+6),'3. Atvaļinājumu žurnāls'!$D$5:$D$200,"&gt;="&amp;('1. Iestatījumi'!$C$9+(36-1)*7)))</f>
        <v/>
      </c>
      <c r="AL25" s="106">
        <f>IF($A25="","",COUNTIFS('3. Atvaļinājumu žurnāls'!$A$5:$A$200,$A25,'3. Atvaļinājumu žurnāls'!$F$5:$F$200,"Apstiprināts",'3. Atvaļinājumu žurnāls'!$C$5:$C$200,"&lt;="&amp;('1. Iestatījumi'!$C$9+(37-1)*7+6),'3. Atvaļinājumu žurnāls'!$D$5:$D$200,"&gt;="&amp;('1. Iestatījumi'!$C$9+(37-1)*7)))</f>
        <v/>
      </c>
      <c r="AM25" s="106">
        <f>IF($A25="","",COUNTIFS('3. Atvaļinājumu žurnāls'!$A$5:$A$200,$A25,'3. Atvaļinājumu žurnāls'!$F$5:$F$200,"Apstiprināts",'3. Atvaļinājumu žurnāls'!$C$5:$C$200,"&lt;="&amp;('1. Iestatījumi'!$C$9+(38-1)*7+6),'3. Atvaļinājumu žurnāls'!$D$5:$D$200,"&gt;="&amp;('1. Iestatījumi'!$C$9+(38-1)*7)))</f>
        <v/>
      </c>
      <c r="AN25" s="106">
        <f>IF($A25="","",COUNTIFS('3. Atvaļinājumu žurnāls'!$A$5:$A$200,$A25,'3. Atvaļinājumu žurnāls'!$F$5:$F$200,"Apstiprināts",'3. Atvaļinājumu žurnāls'!$C$5:$C$200,"&lt;="&amp;('1. Iestatījumi'!$C$9+(39-1)*7+6),'3. Atvaļinājumu žurnāls'!$D$5:$D$200,"&gt;="&amp;('1. Iestatījumi'!$C$9+(39-1)*7)))</f>
        <v/>
      </c>
      <c r="AO25" s="106">
        <f>IF($A25="","",COUNTIFS('3. Atvaļinājumu žurnāls'!$A$5:$A$200,$A25,'3. Atvaļinājumu žurnāls'!$F$5:$F$200,"Apstiprināts",'3. Atvaļinājumu žurnāls'!$C$5:$C$200,"&lt;="&amp;('1. Iestatījumi'!$C$9+(40-1)*7+6),'3. Atvaļinājumu žurnāls'!$D$5:$D$200,"&gt;="&amp;('1. Iestatījumi'!$C$9+(40-1)*7)))</f>
        <v/>
      </c>
      <c r="AP25" s="106">
        <f>IF($A25="","",COUNTIFS('3. Atvaļinājumu žurnāls'!$A$5:$A$200,$A25,'3. Atvaļinājumu žurnāls'!$F$5:$F$200,"Apstiprināts",'3. Atvaļinājumu žurnāls'!$C$5:$C$200,"&lt;="&amp;('1. Iestatījumi'!$C$9+(41-1)*7+6),'3. Atvaļinājumu žurnāls'!$D$5:$D$200,"&gt;="&amp;('1. Iestatījumi'!$C$9+(41-1)*7)))</f>
        <v/>
      </c>
      <c r="AQ25" s="106">
        <f>IF($A25="","",COUNTIFS('3. Atvaļinājumu žurnāls'!$A$5:$A$200,$A25,'3. Atvaļinājumu žurnāls'!$F$5:$F$200,"Apstiprināts",'3. Atvaļinājumu žurnāls'!$C$5:$C$200,"&lt;="&amp;('1. Iestatījumi'!$C$9+(42-1)*7+6),'3. Atvaļinājumu žurnāls'!$D$5:$D$200,"&gt;="&amp;('1. Iestatījumi'!$C$9+(42-1)*7)))</f>
        <v/>
      </c>
      <c r="AR25" s="106">
        <f>IF($A25="","",COUNTIFS('3. Atvaļinājumu žurnāls'!$A$5:$A$200,$A25,'3. Atvaļinājumu žurnāls'!$F$5:$F$200,"Apstiprināts",'3. Atvaļinājumu žurnāls'!$C$5:$C$200,"&lt;="&amp;('1. Iestatījumi'!$C$9+(43-1)*7+6),'3. Atvaļinājumu žurnāls'!$D$5:$D$200,"&gt;="&amp;('1. Iestatījumi'!$C$9+(43-1)*7)))</f>
        <v/>
      </c>
      <c r="AS25" s="106">
        <f>IF($A25="","",COUNTIFS('3. Atvaļinājumu žurnāls'!$A$5:$A$200,$A25,'3. Atvaļinājumu žurnāls'!$F$5:$F$200,"Apstiprināts",'3. Atvaļinājumu žurnāls'!$C$5:$C$200,"&lt;="&amp;('1. Iestatījumi'!$C$9+(44-1)*7+6),'3. Atvaļinājumu žurnāls'!$D$5:$D$200,"&gt;="&amp;('1. Iestatījumi'!$C$9+(44-1)*7)))</f>
        <v/>
      </c>
      <c r="AT25" s="106">
        <f>IF($A25="","",COUNTIFS('3. Atvaļinājumu žurnāls'!$A$5:$A$200,$A25,'3. Atvaļinājumu žurnāls'!$F$5:$F$200,"Apstiprināts",'3. Atvaļinājumu žurnāls'!$C$5:$C$200,"&lt;="&amp;('1. Iestatījumi'!$C$9+(45-1)*7+6),'3. Atvaļinājumu žurnāls'!$D$5:$D$200,"&gt;="&amp;('1. Iestatījumi'!$C$9+(45-1)*7)))</f>
        <v/>
      </c>
      <c r="AU25" s="106">
        <f>IF($A25="","",COUNTIFS('3. Atvaļinājumu žurnāls'!$A$5:$A$200,$A25,'3. Atvaļinājumu žurnāls'!$F$5:$F$200,"Apstiprināts",'3. Atvaļinājumu žurnāls'!$C$5:$C$200,"&lt;="&amp;('1. Iestatījumi'!$C$9+(46-1)*7+6),'3. Atvaļinājumu žurnāls'!$D$5:$D$200,"&gt;="&amp;('1. Iestatījumi'!$C$9+(46-1)*7)))</f>
        <v/>
      </c>
      <c r="AV25" s="106">
        <f>IF($A25="","",COUNTIFS('3. Atvaļinājumu žurnāls'!$A$5:$A$200,$A25,'3. Atvaļinājumu žurnāls'!$F$5:$F$200,"Apstiprināts",'3. Atvaļinājumu žurnāls'!$C$5:$C$200,"&lt;="&amp;('1. Iestatījumi'!$C$9+(47-1)*7+6),'3. Atvaļinājumu žurnāls'!$D$5:$D$200,"&gt;="&amp;('1. Iestatījumi'!$C$9+(47-1)*7)))</f>
        <v/>
      </c>
      <c r="AW25" s="106">
        <f>IF($A25="","",COUNTIFS('3. Atvaļinājumu žurnāls'!$A$5:$A$200,$A25,'3. Atvaļinājumu žurnāls'!$F$5:$F$200,"Apstiprināts",'3. Atvaļinājumu žurnāls'!$C$5:$C$200,"&lt;="&amp;('1. Iestatījumi'!$C$9+(48-1)*7+6),'3. Atvaļinājumu žurnāls'!$D$5:$D$200,"&gt;="&amp;('1. Iestatījumi'!$C$9+(48-1)*7)))</f>
        <v/>
      </c>
      <c r="AX25" s="106">
        <f>IF($A25="","",COUNTIFS('3. Atvaļinājumu žurnāls'!$A$5:$A$200,$A25,'3. Atvaļinājumu žurnāls'!$F$5:$F$200,"Apstiprināts",'3. Atvaļinājumu žurnāls'!$C$5:$C$200,"&lt;="&amp;('1. Iestatījumi'!$C$9+(49-1)*7+6),'3. Atvaļinājumu žurnāls'!$D$5:$D$200,"&gt;="&amp;('1. Iestatījumi'!$C$9+(49-1)*7)))</f>
        <v/>
      </c>
      <c r="AY25" s="106">
        <f>IF($A25="","",COUNTIFS('3. Atvaļinājumu žurnāls'!$A$5:$A$200,$A25,'3. Atvaļinājumu žurnāls'!$F$5:$F$200,"Apstiprināts",'3. Atvaļinājumu žurnāls'!$C$5:$C$200,"&lt;="&amp;('1. Iestatījumi'!$C$9+(50-1)*7+6),'3. Atvaļinājumu žurnāls'!$D$5:$D$200,"&gt;="&amp;('1. Iestatījumi'!$C$9+(50-1)*7)))</f>
        <v/>
      </c>
      <c r="AZ25" s="106">
        <f>IF($A25="","",COUNTIFS('3. Atvaļinājumu žurnāls'!$A$5:$A$200,$A25,'3. Atvaļinājumu žurnāls'!$F$5:$F$200,"Apstiprināts",'3. Atvaļinājumu žurnāls'!$C$5:$C$200,"&lt;="&amp;('1. Iestatījumi'!$C$9+(51-1)*7+6),'3. Atvaļinājumu žurnāls'!$D$5:$D$200,"&gt;="&amp;('1. Iestatījumi'!$C$9+(51-1)*7)))</f>
        <v/>
      </c>
      <c r="BA25" s="106">
        <f>IF($A25="","",COUNTIFS('3. Atvaļinājumu žurnāls'!$A$5:$A$200,$A25,'3. Atvaļinājumu žurnāls'!$F$5:$F$200,"Apstiprināts",'3. Atvaļinājumu žurnāls'!$C$5:$C$200,"&lt;="&amp;('1. Iestatījumi'!$C$9+(52-1)*7+6),'3. Atvaļinājumu žurnāls'!$D$5:$D$200,"&gt;="&amp;('1. Iestatījumi'!$C$9+(52-1)*7)))</f>
        <v/>
      </c>
    </row>
    <row r="26" ht="18" customHeight="1" s="55">
      <c r="A26" s="105">
        <f>IF('2. Darbinieki'!A26="","",'2. Darbinieki'!A26)</f>
        <v/>
      </c>
      <c r="B26" s="106">
        <f>IF($A26="","",COUNTIFS('3. Atvaļinājumu žurnāls'!$A$5:$A$200,$A26,'3. Atvaļinājumu žurnāls'!$F$5:$F$200,"Apstiprināts",'3. Atvaļinājumu žurnāls'!$C$5:$C$200,"&lt;="&amp;('1. Iestatījumi'!$C$9+(1-1)*7+6),'3. Atvaļinājumu žurnāls'!$D$5:$D$200,"&gt;="&amp;('1. Iestatījumi'!$C$9+(1-1)*7)))</f>
        <v/>
      </c>
      <c r="C26" s="106">
        <f>IF($A26="","",COUNTIFS('3. Atvaļinājumu žurnāls'!$A$5:$A$200,$A26,'3. Atvaļinājumu žurnāls'!$F$5:$F$200,"Apstiprināts",'3. Atvaļinājumu žurnāls'!$C$5:$C$200,"&lt;="&amp;('1. Iestatījumi'!$C$9+(2-1)*7+6),'3. Atvaļinājumu žurnāls'!$D$5:$D$200,"&gt;="&amp;('1. Iestatījumi'!$C$9+(2-1)*7)))</f>
        <v/>
      </c>
      <c r="D26" s="106">
        <f>IF($A26="","",COUNTIFS('3. Atvaļinājumu žurnāls'!$A$5:$A$200,$A26,'3. Atvaļinājumu žurnāls'!$F$5:$F$200,"Apstiprināts",'3. Atvaļinājumu žurnāls'!$C$5:$C$200,"&lt;="&amp;('1. Iestatījumi'!$C$9+(3-1)*7+6),'3. Atvaļinājumu žurnāls'!$D$5:$D$200,"&gt;="&amp;('1. Iestatījumi'!$C$9+(3-1)*7)))</f>
        <v/>
      </c>
      <c r="E26" s="106">
        <f>IF($A26="","",COUNTIFS('3. Atvaļinājumu žurnāls'!$A$5:$A$200,$A26,'3. Atvaļinājumu žurnāls'!$F$5:$F$200,"Apstiprināts",'3. Atvaļinājumu žurnāls'!$C$5:$C$200,"&lt;="&amp;('1. Iestatījumi'!$C$9+(4-1)*7+6),'3. Atvaļinājumu žurnāls'!$D$5:$D$200,"&gt;="&amp;('1. Iestatījumi'!$C$9+(4-1)*7)))</f>
        <v/>
      </c>
      <c r="F26" s="106">
        <f>IF($A26="","",COUNTIFS('3. Atvaļinājumu žurnāls'!$A$5:$A$200,$A26,'3. Atvaļinājumu žurnāls'!$F$5:$F$200,"Apstiprināts",'3. Atvaļinājumu žurnāls'!$C$5:$C$200,"&lt;="&amp;('1. Iestatījumi'!$C$9+(5-1)*7+6),'3. Atvaļinājumu žurnāls'!$D$5:$D$200,"&gt;="&amp;('1. Iestatījumi'!$C$9+(5-1)*7)))</f>
        <v/>
      </c>
      <c r="G26" s="106">
        <f>IF($A26="","",COUNTIFS('3. Atvaļinājumu žurnāls'!$A$5:$A$200,$A26,'3. Atvaļinājumu žurnāls'!$F$5:$F$200,"Apstiprināts",'3. Atvaļinājumu žurnāls'!$C$5:$C$200,"&lt;="&amp;('1. Iestatījumi'!$C$9+(6-1)*7+6),'3. Atvaļinājumu žurnāls'!$D$5:$D$200,"&gt;="&amp;('1. Iestatījumi'!$C$9+(6-1)*7)))</f>
        <v/>
      </c>
      <c r="H26" s="106">
        <f>IF($A26="","",COUNTIFS('3. Atvaļinājumu žurnāls'!$A$5:$A$200,$A26,'3. Atvaļinājumu žurnāls'!$F$5:$F$200,"Apstiprināts",'3. Atvaļinājumu žurnāls'!$C$5:$C$200,"&lt;="&amp;('1. Iestatījumi'!$C$9+(7-1)*7+6),'3. Atvaļinājumu žurnāls'!$D$5:$D$200,"&gt;="&amp;('1. Iestatījumi'!$C$9+(7-1)*7)))</f>
        <v/>
      </c>
      <c r="I26" s="106">
        <f>IF($A26="","",COUNTIFS('3. Atvaļinājumu žurnāls'!$A$5:$A$200,$A26,'3. Atvaļinājumu žurnāls'!$F$5:$F$200,"Apstiprināts",'3. Atvaļinājumu žurnāls'!$C$5:$C$200,"&lt;="&amp;('1. Iestatījumi'!$C$9+(8-1)*7+6),'3. Atvaļinājumu žurnāls'!$D$5:$D$200,"&gt;="&amp;('1. Iestatījumi'!$C$9+(8-1)*7)))</f>
        <v/>
      </c>
      <c r="J26" s="106">
        <f>IF($A26="","",COUNTIFS('3. Atvaļinājumu žurnāls'!$A$5:$A$200,$A26,'3. Atvaļinājumu žurnāls'!$F$5:$F$200,"Apstiprināts",'3. Atvaļinājumu žurnāls'!$C$5:$C$200,"&lt;="&amp;('1. Iestatījumi'!$C$9+(9-1)*7+6),'3. Atvaļinājumu žurnāls'!$D$5:$D$200,"&gt;="&amp;('1. Iestatījumi'!$C$9+(9-1)*7)))</f>
        <v/>
      </c>
      <c r="K26" s="106">
        <f>IF($A26="","",COUNTIFS('3. Atvaļinājumu žurnāls'!$A$5:$A$200,$A26,'3. Atvaļinājumu žurnāls'!$F$5:$F$200,"Apstiprināts",'3. Atvaļinājumu žurnāls'!$C$5:$C$200,"&lt;="&amp;('1. Iestatījumi'!$C$9+(10-1)*7+6),'3. Atvaļinājumu žurnāls'!$D$5:$D$200,"&gt;="&amp;('1. Iestatījumi'!$C$9+(10-1)*7)))</f>
        <v/>
      </c>
      <c r="L26" s="106">
        <f>IF($A26="","",COUNTIFS('3. Atvaļinājumu žurnāls'!$A$5:$A$200,$A26,'3. Atvaļinājumu žurnāls'!$F$5:$F$200,"Apstiprināts",'3. Atvaļinājumu žurnāls'!$C$5:$C$200,"&lt;="&amp;('1. Iestatījumi'!$C$9+(11-1)*7+6),'3. Atvaļinājumu žurnāls'!$D$5:$D$200,"&gt;="&amp;('1. Iestatījumi'!$C$9+(11-1)*7)))</f>
        <v/>
      </c>
      <c r="M26" s="106">
        <f>IF($A26="","",COUNTIFS('3. Atvaļinājumu žurnāls'!$A$5:$A$200,$A26,'3. Atvaļinājumu žurnāls'!$F$5:$F$200,"Apstiprināts",'3. Atvaļinājumu žurnāls'!$C$5:$C$200,"&lt;="&amp;('1. Iestatījumi'!$C$9+(12-1)*7+6),'3. Atvaļinājumu žurnāls'!$D$5:$D$200,"&gt;="&amp;('1. Iestatījumi'!$C$9+(12-1)*7)))</f>
        <v/>
      </c>
      <c r="N26" s="106">
        <f>IF($A26="","",COUNTIFS('3. Atvaļinājumu žurnāls'!$A$5:$A$200,$A26,'3. Atvaļinājumu žurnāls'!$F$5:$F$200,"Apstiprināts",'3. Atvaļinājumu žurnāls'!$C$5:$C$200,"&lt;="&amp;('1. Iestatījumi'!$C$9+(13-1)*7+6),'3. Atvaļinājumu žurnāls'!$D$5:$D$200,"&gt;="&amp;('1. Iestatījumi'!$C$9+(13-1)*7)))</f>
        <v/>
      </c>
      <c r="O26" s="106">
        <f>IF($A26="","",COUNTIFS('3. Atvaļinājumu žurnāls'!$A$5:$A$200,$A26,'3. Atvaļinājumu žurnāls'!$F$5:$F$200,"Apstiprināts",'3. Atvaļinājumu žurnāls'!$C$5:$C$200,"&lt;="&amp;('1. Iestatījumi'!$C$9+(14-1)*7+6),'3. Atvaļinājumu žurnāls'!$D$5:$D$200,"&gt;="&amp;('1. Iestatījumi'!$C$9+(14-1)*7)))</f>
        <v/>
      </c>
      <c r="P26" s="106">
        <f>IF($A26="","",COUNTIFS('3. Atvaļinājumu žurnāls'!$A$5:$A$200,$A26,'3. Atvaļinājumu žurnāls'!$F$5:$F$200,"Apstiprināts",'3. Atvaļinājumu žurnāls'!$C$5:$C$200,"&lt;="&amp;('1. Iestatījumi'!$C$9+(15-1)*7+6),'3. Atvaļinājumu žurnāls'!$D$5:$D$200,"&gt;="&amp;('1. Iestatījumi'!$C$9+(15-1)*7)))</f>
        <v/>
      </c>
      <c r="Q26" s="106">
        <f>IF($A26="","",COUNTIFS('3. Atvaļinājumu žurnāls'!$A$5:$A$200,$A26,'3. Atvaļinājumu žurnāls'!$F$5:$F$200,"Apstiprināts",'3. Atvaļinājumu žurnāls'!$C$5:$C$200,"&lt;="&amp;('1. Iestatījumi'!$C$9+(16-1)*7+6),'3. Atvaļinājumu žurnāls'!$D$5:$D$200,"&gt;="&amp;('1. Iestatījumi'!$C$9+(16-1)*7)))</f>
        <v/>
      </c>
      <c r="R26" s="106">
        <f>IF($A26="","",COUNTIFS('3. Atvaļinājumu žurnāls'!$A$5:$A$200,$A26,'3. Atvaļinājumu žurnāls'!$F$5:$F$200,"Apstiprināts",'3. Atvaļinājumu žurnāls'!$C$5:$C$200,"&lt;="&amp;('1. Iestatījumi'!$C$9+(17-1)*7+6),'3. Atvaļinājumu žurnāls'!$D$5:$D$200,"&gt;="&amp;('1. Iestatījumi'!$C$9+(17-1)*7)))</f>
        <v/>
      </c>
      <c r="S26" s="106">
        <f>IF($A26="","",COUNTIFS('3. Atvaļinājumu žurnāls'!$A$5:$A$200,$A26,'3. Atvaļinājumu žurnāls'!$F$5:$F$200,"Apstiprināts",'3. Atvaļinājumu žurnāls'!$C$5:$C$200,"&lt;="&amp;('1. Iestatījumi'!$C$9+(18-1)*7+6),'3. Atvaļinājumu žurnāls'!$D$5:$D$200,"&gt;="&amp;('1. Iestatījumi'!$C$9+(18-1)*7)))</f>
        <v/>
      </c>
      <c r="T26" s="106">
        <f>IF($A26="","",COUNTIFS('3. Atvaļinājumu žurnāls'!$A$5:$A$200,$A26,'3. Atvaļinājumu žurnāls'!$F$5:$F$200,"Apstiprināts",'3. Atvaļinājumu žurnāls'!$C$5:$C$200,"&lt;="&amp;('1. Iestatījumi'!$C$9+(19-1)*7+6),'3. Atvaļinājumu žurnāls'!$D$5:$D$200,"&gt;="&amp;('1. Iestatījumi'!$C$9+(19-1)*7)))</f>
        <v/>
      </c>
      <c r="U26" s="106">
        <f>IF($A26="","",COUNTIFS('3. Atvaļinājumu žurnāls'!$A$5:$A$200,$A26,'3. Atvaļinājumu žurnāls'!$F$5:$F$200,"Apstiprināts",'3. Atvaļinājumu žurnāls'!$C$5:$C$200,"&lt;="&amp;('1. Iestatījumi'!$C$9+(20-1)*7+6),'3. Atvaļinājumu žurnāls'!$D$5:$D$200,"&gt;="&amp;('1. Iestatījumi'!$C$9+(20-1)*7)))</f>
        <v/>
      </c>
      <c r="V26" s="106">
        <f>IF($A26="","",COUNTIFS('3. Atvaļinājumu žurnāls'!$A$5:$A$200,$A26,'3. Atvaļinājumu žurnāls'!$F$5:$F$200,"Apstiprināts",'3. Atvaļinājumu žurnāls'!$C$5:$C$200,"&lt;="&amp;('1. Iestatījumi'!$C$9+(21-1)*7+6),'3. Atvaļinājumu žurnāls'!$D$5:$D$200,"&gt;="&amp;('1. Iestatījumi'!$C$9+(21-1)*7)))</f>
        <v/>
      </c>
      <c r="W26" s="106">
        <f>IF($A26="","",COUNTIFS('3. Atvaļinājumu žurnāls'!$A$5:$A$200,$A26,'3. Atvaļinājumu žurnāls'!$F$5:$F$200,"Apstiprināts",'3. Atvaļinājumu žurnāls'!$C$5:$C$200,"&lt;="&amp;('1. Iestatījumi'!$C$9+(22-1)*7+6),'3. Atvaļinājumu žurnāls'!$D$5:$D$200,"&gt;="&amp;('1. Iestatījumi'!$C$9+(22-1)*7)))</f>
        <v/>
      </c>
      <c r="X26" s="106">
        <f>IF($A26="","",COUNTIFS('3. Atvaļinājumu žurnāls'!$A$5:$A$200,$A26,'3. Atvaļinājumu žurnāls'!$F$5:$F$200,"Apstiprināts",'3. Atvaļinājumu žurnāls'!$C$5:$C$200,"&lt;="&amp;('1. Iestatījumi'!$C$9+(23-1)*7+6),'3. Atvaļinājumu žurnāls'!$D$5:$D$200,"&gt;="&amp;('1. Iestatījumi'!$C$9+(23-1)*7)))</f>
        <v/>
      </c>
      <c r="Y26" s="106">
        <f>IF($A26="","",COUNTIFS('3. Atvaļinājumu žurnāls'!$A$5:$A$200,$A26,'3. Atvaļinājumu žurnāls'!$F$5:$F$200,"Apstiprināts",'3. Atvaļinājumu žurnāls'!$C$5:$C$200,"&lt;="&amp;('1. Iestatījumi'!$C$9+(24-1)*7+6),'3. Atvaļinājumu žurnāls'!$D$5:$D$200,"&gt;="&amp;('1. Iestatījumi'!$C$9+(24-1)*7)))</f>
        <v/>
      </c>
      <c r="Z26" s="106">
        <f>IF($A26="","",COUNTIFS('3. Atvaļinājumu žurnāls'!$A$5:$A$200,$A26,'3. Atvaļinājumu žurnāls'!$F$5:$F$200,"Apstiprināts",'3. Atvaļinājumu žurnāls'!$C$5:$C$200,"&lt;="&amp;('1. Iestatījumi'!$C$9+(25-1)*7+6),'3. Atvaļinājumu žurnāls'!$D$5:$D$200,"&gt;="&amp;('1. Iestatījumi'!$C$9+(25-1)*7)))</f>
        <v/>
      </c>
      <c r="AA26" s="106">
        <f>IF($A26="","",COUNTIFS('3. Atvaļinājumu žurnāls'!$A$5:$A$200,$A26,'3. Atvaļinājumu žurnāls'!$F$5:$F$200,"Apstiprināts",'3. Atvaļinājumu žurnāls'!$C$5:$C$200,"&lt;="&amp;('1. Iestatījumi'!$C$9+(26-1)*7+6),'3. Atvaļinājumu žurnāls'!$D$5:$D$200,"&gt;="&amp;('1. Iestatījumi'!$C$9+(26-1)*7)))</f>
        <v/>
      </c>
      <c r="AB26" s="106">
        <f>IF($A26="","",COUNTIFS('3. Atvaļinājumu žurnāls'!$A$5:$A$200,$A26,'3. Atvaļinājumu žurnāls'!$F$5:$F$200,"Apstiprināts",'3. Atvaļinājumu žurnāls'!$C$5:$C$200,"&lt;="&amp;('1. Iestatījumi'!$C$9+(27-1)*7+6),'3. Atvaļinājumu žurnāls'!$D$5:$D$200,"&gt;="&amp;('1. Iestatījumi'!$C$9+(27-1)*7)))</f>
        <v/>
      </c>
      <c r="AC26" s="106">
        <f>IF($A26="","",COUNTIFS('3. Atvaļinājumu žurnāls'!$A$5:$A$200,$A26,'3. Atvaļinājumu žurnāls'!$F$5:$F$200,"Apstiprināts",'3. Atvaļinājumu žurnāls'!$C$5:$C$200,"&lt;="&amp;('1. Iestatījumi'!$C$9+(28-1)*7+6),'3. Atvaļinājumu žurnāls'!$D$5:$D$200,"&gt;="&amp;('1. Iestatījumi'!$C$9+(28-1)*7)))</f>
        <v/>
      </c>
      <c r="AD26" s="106">
        <f>IF($A26="","",COUNTIFS('3. Atvaļinājumu žurnāls'!$A$5:$A$200,$A26,'3. Atvaļinājumu žurnāls'!$F$5:$F$200,"Apstiprināts",'3. Atvaļinājumu žurnāls'!$C$5:$C$200,"&lt;="&amp;('1. Iestatījumi'!$C$9+(29-1)*7+6),'3. Atvaļinājumu žurnāls'!$D$5:$D$200,"&gt;="&amp;('1. Iestatījumi'!$C$9+(29-1)*7)))</f>
        <v/>
      </c>
      <c r="AE26" s="106">
        <f>IF($A26="","",COUNTIFS('3. Atvaļinājumu žurnāls'!$A$5:$A$200,$A26,'3. Atvaļinājumu žurnāls'!$F$5:$F$200,"Apstiprināts",'3. Atvaļinājumu žurnāls'!$C$5:$C$200,"&lt;="&amp;('1. Iestatījumi'!$C$9+(30-1)*7+6),'3. Atvaļinājumu žurnāls'!$D$5:$D$200,"&gt;="&amp;('1. Iestatījumi'!$C$9+(30-1)*7)))</f>
        <v/>
      </c>
      <c r="AF26" s="106">
        <f>IF($A26="","",COUNTIFS('3. Atvaļinājumu žurnāls'!$A$5:$A$200,$A26,'3. Atvaļinājumu žurnāls'!$F$5:$F$200,"Apstiprināts",'3. Atvaļinājumu žurnāls'!$C$5:$C$200,"&lt;="&amp;('1. Iestatījumi'!$C$9+(31-1)*7+6),'3. Atvaļinājumu žurnāls'!$D$5:$D$200,"&gt;="&amp;('1. Iestatījumi'!$C$9+(31-1)*7)))</f>
        <v/>
      </c>
      <c r="AG26" s="106">
        <f>IF($A26="","",COUNTIFS('3. Atvaļinājumu žurnāls'!$A$5:$A$200,$A26,'3. Atvaļinājumu žurnāls'!$F$5:$F$200,"Apstiprināts",'3. Atvaļinājumu žurnāls'!$C$5:$C$200,"&lt;="&amp;('1. Iestatījumi'!$C$9+(32-1)*7+6),'3. Atvaļinājumu žurnāls'!$D$5:$D$200,"&gt;="&amp;('1. Iestatījumi'!$C$9+(32-1)*7)))</f>
        <v/>
      </c>
      <c r="AH26" s="106">
        <f>IF($A26="","",COUNTIFS('3. Atvaļinājumu žurnāls'!$A$5:$A$200,$A26,'3. Atvaļinājumu žurnāls'!$F$5:$F$200,"Apstiprināts",'3. Atvaļinājumu žurnāls'!$C$5:$C$200,"&lt;="&amp;('1. Iestatījumi'!$C$9+(33-1)*7+6),'3. Atvaļinājumu žurnāls'!$D$5:$D$200,"&gt;="&amp;('1. Iestatījumi'!$C$9+(33-1)*7)))</f>
        <v/>
      </c>
      <c r="AI26" s="106">
        <f>IF($A26="","",COUNTIFS('3. Atvaļinājumu žurnāls'!$A$5:$A$200,$A26,'3. Atvaļinājumu žurnāls'!$F$5:$F$200,"Apstiprināts",'3. Atvaļinājumu žurnāls'!$C$5:$C$200,"&lt;="&amp;('1. Iestatījumi'!$C$9+(34-1)*7+6),'3. Atvaļinājumu žurnāls'!$D$5:$D$200,"&gt;="&amp;('1. Iestatījumi'!$C$9+(34-1)*7)))</f>
        <v/>
      </c>
      <c r="AJ26" s="106">
        <f>IF($A26="","",COUNTIFS('3. Atvaļinājumu žurnāls'!$A$5:$A$200,$A26,'3. Atvaļinājumu žurnāls'!$F$5:$F$200,"Apstiprināts",'3. Atvaļinājumu žurnāls'!$C$5:$C$200,"&lt;="&amp;('1. Iestatījumi'!$C$9+(35-1)*7+6),'3. Atvaļinājumu žurnāls'!$D$5:$D$200,"&gt;="&amp;('1. Iestatījumi'!$C$9+(35-1)*7)))</f>
        <v/>
      </c>
      <c r="AK26" s="106">
        <f>IF($A26="","",COUNTIFS('3. Atvaļinājumu žurnāls'!$A$5:$A$200,$A26,'3. Atvaļinājumu žurnāls'!$F$5:$F$200,"Apstiprināts",'3. Atvaļinājumu žurnāls'!$C$5:$C$200,"&lt;="&amp;('1. Iestatījumi'!$C$9+(36-1)*7+6),'3. Atvaļinājumu žurnāls'!$D$5:$D$200,"&gt;="&amp;('1. Iestatījumi'!$C$9+(36-1)*7)))</f>
        <v/>
      </c>
      <c r="AL26" s="106">
        <f>IF($A26="","",COUNTIFS('3. Atvaļinājumu žurnāls'!$A$5:$A$200,$A26,'3. Atvaļinājumu žurnāls'!$F$5:$F$200,"Apstiprināts",'3. Atvaļinājumu žurnāls'!$C$5:$C$200,"&lt;="&amp;('1. Iestatījumi'!$C$9+(37-1)*7+6),'3. Atvaļinājumu žurnāls'!$D$5:$D$200,"&gt;="&amp;('1. Iestatījumi'!$C$9+(37-1)*7)))</f>
        <v/>
      </c>
      <c r="AM26" s="106">
        <f>IF($A26="","",COUNTIFS('3. Atvaļinājumu žurnāls'!$A$5:$A$200,$A26,'3. Atvaļinājumu žurnāls'!$F$5:$F$200,"Apstiprināts",'3. Atvaļinājumu žurnāls'!$C$5:$C$200,"&lt;="&amp;('1. Iestatījumi'!$C$9+(38-1)*7+6),'3. Atvaļinājumu žurnāls'!$D$5:$D$200,"&gt;="&amp;('1. Iestatījumi'!$C$9+(38-1)*7)))</f>
        <v/>
      </c>
      <c r="AN26" s="106">
        <f>IF($A26="","",COUNTIFS('3. Atvaļinājumu žurnāls'!$A$5:$A$200,$A26,'3. Atvaļinājumu žurnāls'!$F$5:$F$200,"Apstiprināts",'3. Atvaļinājumu žurnāls'!$C$5:$C$200,"&lt;="&amp;('1. Iestatījumi'!$C$9+(39-1)*7+6),'3. Atvaļinājumu žurnāls'!$D$5:$D$200,"&gt;="&amp;('1. Iestatījumi'!$C$9+(39-1)*7)))</f>
        <v/>
      </c>
      <c r="AO26" s="106">
        <f>IF($A26="","",COUNTIFS('3. Atvaļinājumu žurnāls'!$A$5:$A$200,$A26,'3. Atvaļinājumu žurnāls'!$F$5:$F$200,"Apstiprināts",'3. Atvaļinājumu žurnāls'!$C$5:$C$200,"&lt;="&amp;('1. Iestatījumi'!$C$9+(40-1)*7+6),'3. Atvaļinājumu žurnāls'!$D$5:$D$200,"&gt;="&amp;('1. Iestatījumi'!$C$9+(40-1)*7)))</f>
        <v/>
      </c>
      <c r="AP26" s="106">
        <f>IF($A26="","",COUNTIFS('3. Atvaļinājumu žurnāls'!$A$5:$A$200,$A26,'3. Atvaļinājumu žurnāls'!$F$5:$F$200,"Apstiprināts",'3. Atvaļinājumu žurnāls'!$C$5:$C$200,"&lt;="&amp;('1. Iestatījumi'!$C$9+(41-1)*7+6),'3. Atvaļinājumu žurnāls'!$D$5:$D$200,"&gt;="&amp;('1. Iestatījumi'!$C$9+(41-1)*7)))</f>
        <v/>
      </c>
      <c r="AQ26" s="106">
        <f>IF($A26="","",COUNTIFS('3. Atvaļinājumu žurnāls'!$A$5:$A$200,$A26,'3. Atvaļinājumu žurnāls'!$F$5:$F$200,"Apstiprināts",'3. Atvaļinājumu žurnāls'!$C$5:$C$200,"&lt;="&amp;('1. Iestatījumi'!$C$9+(42-1)*7+6),'3. Atvaļinājumu žurnāls'!$D$5:$D$200,"&gt;="&amp;('1. Iestatījumi'!$C$9+(42-1)*7)))</f>
        <v/>
      </c>
      <c r="AR26" s="106">
        <f>IF($A26="","",COUNTIFS('3. Atvaļinājumu žurnāls'!$A$5:$A$200,$A26,'3. Atvaļinājumu žurnāls'!$F$5:$F$200,"Apstiprināts",'3. Atvaļinājumu žurnāls'!$C$5:$C$200,"&lt;="&amp;('1. Iestatījumi'!$C$9+(43-1)*7+6),'3. Atvaļinājumu žurnāls'!$D$5:$D$200,"&gt;="&amp;('1. Iestatījumi'!$C$9+(43-1)*7)))</f>
        <v/>
      </c>
      <c r="AS26" s="106">
        <f>IF($A26="","",COUNTIFS('3. Atvaļinājumu žurnāls'!$A$5:$A$200,$A26,'3. Atvaļinājumu žurnāls'!$F$5:$F$200,"Apstiprināts",'3. Atvaļinājumu žurnāls'!$C$5:$C$200,"&lt;="&amp;('1. Iestatījumi'!$C$9+(44-1)*7+6),'3. Atvaļinājumu žurnāls'!$D$5:$D$200,"&gt;="&amp;('1. Iestatījumi'!$C$9+(44-1)*7)))</f>
        <v/>
      </c>
      <c r="AT26" s="106">
        <f>IF($A26="","",COUNTIFS('3. Atvaļinājumu žurnāls'!$A$5:$A$200,$A26,'3. Atvaļinājumu žurnāls'!$F$5:$F$200,"Apstiprināts",'3. Atvaļinājumu žurnāls'!$C$5:$C$200,"&lt;="&amp;('1. Iestatījumi'!$C$9+(45-1)*7+6),'3. Atvaļinājumu žurnāls'!$D$5:$D$200,"&gt;="&amp;('1. Iestatījumi'!$C$9+(45-1)*7)))</f>
        <v/>
      </c>
      <c r="AU26" s="106">
        <f>IF($A26="","",COUNTIFS('3. Atvaļinājumu žurnāls'!$A$5:$A$200,$A26,'3. Atvaļinājumu žurnāls'!$F$5:$F$200,"Apstiprināts",'3. Atvaļinājumu žurnāls'!$C$5:$C$200,"&lt;="&amp;('1. Iestatījumi'!$C$9+(46-1)*7+6),'3. Atvaļinājumu žurnāls'!$D$5:$D$200,"&gt;="&amp;('1. Iestatījumi'!$C$9+(46-1)*7)))</f>
        <v/>
      </c>
      <c r="AV26" s="106">
        <f>IF($A26="","",COUNTIFS('3. Atvaļinājumu žurnāls'!$A$5:$A$200,$A26,'3. Atvaļinājumu žurnāls'!$F$5:$F$200,"Apstiprināts",'3. Atvaļinājumu žurnāls'!$C$5:$C$200,"&lt;="&amp;('1. Iestatījumi'!$C$9+(47-1)*7+6),'3. Atvaļinājumu žurnāls'!$D$5:$D$200,"&gt;="&amp;('1. Iestatījumi'!$C$9+(47-1)*7)))</f>
        <v/>
      </c>
      <c r="AW26" s="106">
        <f>IF($A26="","",COUNTIFS('3. Atvaļinājumu žurnāls'!$A$5:$A$200,$A26,'3. Atvaļinājumu žurnāls'!$F$5:$F$200,"Apstiprināts",'3. Atvaļinājumu žurnāls'!$C$5:$C$200,"&lt;="&amp;('1. Iestatījumi'!$C$9+(48-1)*7+6),'3. Atvaļinājumu žurnāls'!$D$5:$D$200,"&gt;="&amp;('1. Iestatījumi'!$C$9+(48-1)*7)))</f>
        <v/>
      </c>
      <c r="AX26" s="106">
        <f>IF($A26="","",COUNTIFS('3. Atvaļinājumu žurnāls'!$A$5:$A$200,$A26,'3. Atvaļinājumu žurnāls'!$F$5:$F$200,"Apstiprināts",'3. Atvaļinājumu žurnāls'!$C$5:$C$200,"&lt;="&amp;('1. Iestatījumi'!$C$9+(49-1)*7+6),'3. Atvaļinājumu žurnāls'!$D$5:$D$200,"&gt;="&amp;('1. Iestatījumi'!$C$9+(49-1)*7)))</f>
        <v/>
      </c>
      <c r="AY26" s="106">
        <f>IF($A26="","",COUNTIFS('3. Atvaļinājumu žurnāls'!$A$5:$A$200,$A26,'3. Atvaļinājumu žurnāls'!$F$5:$F$200,"Apstiprināts",'3. Atvaļinājumu žurnāls'!$C$5:$C$200,"&lt;="&amp;('1. Iestatījumi'!$C$9+(50-1)*7+6),'3. Atvaļinājumu žurnāls'!$D$5:$D$200,"&gt;="&amp;('1. Iestatījumi'!$C$9+(50-1)*7)))</f>
        <v/>
      </c>
      <c r="AZ26" s="106">
        <f>IF($A26="","",COUNTIFS('3. Atvaļinājumu žurnāls'!$A$5:$A$200,$A26,'3. Atvaļinājumu žurnāls'!$F$5:$F$200,"Apstiprināts",'3. Atvaļinājumu žurnāls'!$C$5:$C$200,"&lt;="&amp;('1. Iestatījumi'!$C$9+(51-1)*7+6),'3. Atvaļinājumu žurnāls'!$D$5:$D$200,"&gt;="&amp;('1. Iestatījumi'!$C$9+(51-1)*7)))</f>
        <v/>
      </c>
      <c r="BA26" s="106">
        <f>IF($A26="","",COUNTIFS('3. Atvaļinājumu žurnāls'!$A$5:$A$200,$A26,'3. Atvaļinājumu žurnāls'!$F$5:$F$200,"Apstiprināts",'3. Atvaļinājumu žurnāls'!$C$5:$C$200,"&lt;="&amp;('1. Iestatījumi'!$C$9+(52-1)*7+6),'3. Atvaļinājumu žurnāls'!$D$5:$D$200,"&gt;="&amp;('1. Iestatījumi'!$C$9+(52-1)*7)))</f>
        <v/>
      </c>
    </row>
    <row r="27" ht="18" customHeight="1" s="55">
      <c r="A27" s="105">
        <f>IF('2. Darbinieki'!A27="","",'2. Darbinieki'!A27)</f>
        <v/>
      </c>
      <c r="B27" s="106">
        <f>IF($A27="","",COUNTIFS('3. Atvaļinājumu žurnāls'!$A$5:$A$200,$A27,'3. Atvaļinājumu žurnāls'!$F$5:$F$200,"Apstiprināts",'3. Atvaļinājumu žurnāls'!$C$5:$C$200,"&lt;="&amp;('1. Iestatījumi'!$C$9+(1-1)*7+6),'3. Atvaļinājumu žurnāls'!$D$5:$D$200,"&gt;="&amp;('1. Iestatījumi'!$C$9+(1-1)*7)))</f>
        <v/>
      </c>
      <c r="C27" s="106">
        <f>IF($A27="","",COUNTIFS('3. Atvaļinājumu žurnāls'!$A$5:$A$200,$A27,'3. Atvaļinājumu žurnāls'!$F$5:$F$200,"Apstiprināts",'3. Atvaļinājumu žurnāls'!$C$5:$C$200,"&lt;="&amp;('1. Iestatījumi'!$C$9+(2-1)*7+6),'3. Atvaļinājumu žurnāls'!$D$5:$D$200,"&gt;="&amp;('1. Iestatījumi'!$C$9+(2-1)*7)))</f>
        <v/>
      </c>
      <c r="D27" s="106">
        <f>IF($A27="","",COUNTIFS('3. Atvaļinājumu žurnāls'!$A$5:$A$200,$A27,'3. Atvaļinājumu žurnāls'!$F$5:$F$200,"Apstiprināts",'3. Atvaļinājumu žurnāls'!$C$5:$C$200,"&lt;="&amp;('1. Iestatījumi'!$C$9+(3-1)*7+6),'3. Atvaļinājumu žurnāls'!$D$5:$D$200,"&gt;="&amp;('1. Iestatījumi'!$C$9+(3-1)*7)))</f>
        <v/>
      </c>
      <c r="E27" s="106">
        <f>IF($A27="","",COUNTIFS('3. Atvaļinājumu žurnāls'!$A$5:$A$200,$A27,'3. Atvaļinājumu žurnāls'!$F$5:$F$200,"Apstiprināts",'3. Atvaļinājumu žurnāls'!$C$5:$C$200,"&lt;="&amp;('1. Iestatījumi'!$C$9+(4-1)*7+6),'3. Atvaļinājumu žurnāls'!$D$5:$D$200,"&gt;="&amp;('1. Iestatījumi'!$C$9+(4-1)*7)))</f>
        <v/>
      </c>
      <c r="F27" s="106">
        <f>IF($A27="","",COUNTIFS('3. Atvaļinājumu žurnāls'!$A$5:$A$200,$A27,'3. Atvaļinājumu žurnāls'!$F$5:$F$200,"Apstiprināts",'3. Atvaļinājumu žurnāls'!$C$5:$C$200,"&lt;="&amp;('1. Iestatījumi'!$C$9+(5-1)*7+6),'3. Atvaļinājumu žurnāls'!$D$5:$D$200,"&gt;="&amp;('1. Iestatījumi'!$C$9+(5-1)*7)))</f>
        <v/>
      </c>
      <c r="G27" s="106">
        <f>IF($A27="","",COUNTIFS('3. Atvaļinājumu žurnāls'!$A$5:$A$200,$A27,'3. Atvaļinājumu žurnāls'!$F$5:$F$200,"Apstiprināts",'3. Atvaļinājumu žurnāls'!$C$5:$C$200,"&lt;="&amp;('1. Iestatījumi'!$C$9+(6-1)*7+6),'3. Atvaļinājumu žurnāls'!$D$5:$D$200,"&gt;="&amp;('1. Iestatījumi'!$C$9+(6-1)*7)))</f>
        <v/>
      </c>
      <c r="H27" s="106">
        <f>IF($A27="","",COUNTIFS('3. Atvaļinājumu žurnāls'!$A$5:$A$200,$A27,'3. Atvaļinājumu žurnāls'!$F$5:$F$200,"Apstiprināts",'3. Atvaļinājumu žurnāls'!$C$5:$C$200,"&lt;="&amp;('1. Iestatījumi'!$C$9+(7-1)*7+6),'3. Atvaļinājumu žurnāls'!$D$5:$D$200,"&gt;="&amp;('1. Iestatījumi'!$C$9+(7-1)*7)))</f>
        <v/>
      </c>
      <c r="I27" s="106">
        <f>IF($A27="","",COUNTIFS('3. Atvaļinājumu žurnāls'!$A$5:$A$200,$A27,'3. Atvaļinājumu žurnāls'!$F$5:$F$200,"Apstiprināts",'3. Atvaļinājumu žurnāls'!$C$5:$C$200,"&lt;="&amp;('1. Iestatījumi'!$C$9+(8-1)*7+6),'3. Atvaļinājumu žurnāls'!$D$5:$D$200,"&gt;="&amp;('1. Iestatījumi'!$C$9+(8-1)*7)))</f>
        <v/>
      </c>
      <c r="J27" s="106">
        <f>IF($A27="","",COUNTIFS('3. Atvaļinājumu žurnāls'!$A$5:$A$200,$A27,'3. Atvaļinājumu žurnāls'!$F$5:$F$200,"Apstiprināts",'3. Atvaļinājumu žurnāls'!$C$5:$C$200,"&lt;="&amp;('1. Iestatījumi'!$C$9+(9-1)*7+6),'3. Atvaļinājumu žurnāls'!$D$5:$D$200,"&gt;="&amp;('1. Iestatījumi'!$C$9+(9-1)*7)))</f>
        <v/>
      </c>
      <c r="K27" s="106">
        <f>IF($A27="","",COUNTIFS('3. Atvaļinājumu žurnāls'!$A$5:$A$200,$A27,'3. Atvaļinājumu žurnāls'!$F$5:$F$200,"Apstiprināts",'3. Atvaļinājumu žurnāls'!$C$5:$C$200,"&lt;="&amp;('1. Iestatījumi'!$C$9+(10-1)*7+6),'3. Atvaļinājumu žurnāls'!$D$5:$D$200,"&gt;="&amp;('1. Iestatījumi'!$C$9+(10-1)*7)))</f>
        <v/>
      </c>
      <c r="L27" s="106">
        <f>IF($A27="","",COUNTIFS('3. Atvaļinājumu žurnāls'!$A$5:$A$200,$A27,'3. Atvaļinājumu žurnāls'!$F$5:$F$200,"Apstiprināts",'3. Atvaļinājumu žurnāls'!$C$5:$C$200,"&lt;="&amp;('1. Iestatījumi'!$C$9+(11-1)*7+6),'3. Atvaļinājumu žurnāls'!$D$5:$D$200,"&gt;="&amp;('1. Iestatījumi'!$C$9+(11-1)*7)))</f>
        <v/>
      </c>
      <c r="M27" s="106">
        <f>IF($A27="","",COUNTIFS('3. Atvaļinājumu žurnāls'!$A$5:$A$200,$A27,'3. Atvaļinājumu žurnāls'!$F$5:$F$200,"Apstiprināts",'3. Atvaļinājumu žurnāls'!$C$5:$C$200,"&lt;="&amp;('1. Iestatījumi'!$C$9+(12-1)*7+6),'3. Atvaļinājumu žurnāls'!$D$5:$D$200,"&gt;="&amp;('1. Iestatījumi'!$C$9+(12-1)*7)))</f>
        <v/>
      </c>
      <c r="N27" s="106">
        <f>IF($A27="","",COUNTIFS('3. Atvaļinājumu žurnāls'!$A$5:$A$200,$A27,'3. Atvaļinājumu žurnāls'!$F$5:$F$200,"Apstiprināts",'3. Atvaļinājumu žurnāls'!$C$5:$C$200,"&lt;="&amp;('1. Iestatījumi'!$C$9+(13-1)*7+6),'3. Atvaļinājumu žurnāls'!$D$5:$D$200,"&gt;="&amp;('1. Iestatījumi'!$C$9+(13-1)*7)))</f>
        <v/>
      </c>
      <c r="O27" s="106">
        <f>IF($A27="","",COUNTIFS('3. Atvaļinājumu žurnāls'!$A$5:$A$200,$A27,'3. Atvaļinājumu žurnāls'!$F$5:$F$200,"Apstiprināts",'3. Atvaļinājumu žurnāls'!$C$5:$C$200,"&lt;="&amp;('1. Iestatījumi'!$C$9+(14-1)*7+6),'3. Atvaļinājumu žurnāls'!$D$5:$D$200,"&gt;="&amp;('1. Iestatījumi'!$C$9+(14-1)*7)))</f>
        <v/>
      </c>
      <c r="P27" s="106">
        <f>IF($A27="","",COUNTIFS('3. Atvaļinājumu žurnāls'!$A$5:$A$200,$A27,'3. Atvaļinājumu žurnāls'!$F$5:$F$200,"Apstiprināts",'3. Atvaļinājumu žurnāls'!$C$5:$C$200,"&lt;="&amp;('1. Iestatījumi'!$C$9+(15-1)*7+6),'3. Atvaļinājumu žurnāls'!$D$5:$D$200,"&gt;="&amp;('1. Iestatījumi'!$C$9+(15-1)*7)))</f>
        <v/>
      </c>
      <c r="Q27" s="106">
        <f>IF($A27="","",COUNTIFS('3. Atvaļinājumu žurnāls'!$A$5:$A$200,$A27,'3. Atvaļinājumu žurnāls'!$F$5:$F$200,"Apstiprināts",'3. Atvaļinājumu žurnāls'!$C$5:$C$200,"&lt;="&amp;('1. Iestatījumi'!$C$9+(16-1)*7+6),'3. Atvaļinājumu žurnāls'!$D$5:$D$200,"&gt;="&amp;('1. Iestatījumi'!$C$9+(16-1)*7)))</f>
        <v/>
      </c>
      <c r="R27" s="106">
        <f>IF($A27="","",COUNTIFS('3. Atvaļinājumu žurnāls'!$A$5:$A$200,$A27,'3. Atvaļinājumu žurnāls'!$F$5:$F$200,"Apstiprināts",'3. Atvaļinājumu žurnāls'!$C$5:$C$200,"&lt;="&amp;('1. Iestatījumi'!$C$9+(17-1)*7+6),'3. Atvaļinājumu žurnāls'!$D$5:$D$200,"&gt;="&amp;('1. Iestatījumi'!$C$9+(17-1)*7)))</f>
        <v/>
      </c>
      <c r="S27" s="106">
        <f>IF($A27="","",COUNTIFS('3. Atvaļinājumu žurnāls'!$A$5:$A$200,$A27,'3. Atvaļinājumu žurnāls'!$F$5:$F$200,"Apstiprināts",'3. Atvaļinājumu žurnāls'!$C$5:$C$200,"&lt;="&amp;('1. Iestatījumi'!$C$9+(18-1)*7+6),'3. Atvaļinājumu žurnāls'!$D$5:$D$200,"&gt;="&amp;('1. Iestatījumi'!$C$9+(18-1)*7)))</f>
        <v/>
      </c>
      <c r="T27" s="106">
        <f>IF($A27="","",COUNTIFS('3. Atvaļinājumu žurnāls'!$A$5:$A$200,$A27,'3. Atvaļinājumu žurnāls'!$F$5:$F$200,"Apstiprināts",'3. Atvaļinājumu žurnāls'!$C$5:$C$200,"&lt;="&amp;('1. Iestatījumi'!$C$9+(19-1)*7+6),'3. Atvaļinājumu žurnāls'!$D$5:$D$200,"&gt;="&amp;('1. Iestatījumi'!$C$9+(19-1)*7)))</f>
        <v/>
      </c>
      <c r="U27" s="106">
        <f>IF($A27="","",COUNTIFS('3. Atvaļinājumu žurnāls'!$A$5:$A$200,$A27,'3. Atvaļinājumu žurnāls'!$F$5:$F$200,"Apstiprināts",'3. Atvaļinājumu žurnāls'!$C$5:$C$200,"&lt;="&amp;('1. Iestatījumi'!$C$9+(20-1)*7+6),'3. Atvaļinājumu žurnāls'!$D$5:$D$200,"&gt;="&amp;('1. Iestatījumi'!$C$9+(20-1)*7)))</f>
        <v/>
      </c>
      <c r="V27" s="106">
        <f>IF($A27="","",COUNTIFS('3. Atvaļinājumu žurnāls'!$A$5:$A$200,$A27,'3. Atvaļinājumu žurnāls'!$F$5:$F$200,"Apstiprināts",'3. Atvaļinājumu žurnāls'!$C$5:$C$200,"&lt;="&amp;('1. Iestatījumi'!$C$9+(21-1)*7+6),'3. Atvaļinājumu žurnāls'!$D$5:$D$200,"&gt;="&amp;('1. Iestatījumi'!$C$9+(21-1)*7)))</f>
        <v/>
      </c>
      <c r="W27" s="106">
        <f>IF($A27="","",COUNTIFS('3. Atvaļinājumu žurnāls'!$A$5:$A$200,$A27,'3. Atvaļinājumu žurnāls'!$F$5:$F$200,"Apstiprināts",'3. Atvaļinājumu žurnāls'!$C$5:$C$200,"&lt;="&amp;('1. Iestatījumi'!$C$9+(22-1)*7+6),'3. Atvaļinājumu žurnāls'!$D$5:$D$200,"&gt;="&amp;('1. Iestatījumi'!$C$9+(22-1)*7)))</f>
        <v/>
      </c>
      <c r="X27" s="106">
        <f>IF($A27="","",COUNTIFS('3. Atvaļinājumu žurnāls'!$A$5:$A$200,$A27,'3. Atvaļinājumu žurnāls'!$F$5:$F$200,"Apstiprināts",'3. Atvaļinājumu žurnāls'!$C$5:$C$200,"&lt;="&amp;('1. Iestatījumi'!$C$9+(23-1)*7+6),'3. Atvaļinājumu žurnāls'!$D$5:$D$200,"&gt;="&amp;('1. Iestatījumi'!$C$9+(23-1)*7)))</f>
        <v/>
      </c>
      <c r="Y27" s="106">
        <f>IF($A27="","",COUNTIFS('3. Atvaļinājumu žurnāls'!$A$5:$A$200,$A27,'3. Atvaļinājumu žurnāls'!$F$5:$F$200,"Apstiprināts",'3. Atvaļinājumu žurnāls'!$C$5:$C$200,"&lt;="&amp;('1. Iestatījumi'!$C$9+(24-1)*7+6),'3. Atvaļinājumu žurnāls'!$D$5:$D$200,"&gt;="&amp;('1. Iestatījumi'!$C$9+(24-1)*7)))</f>
        <v/>
      </c>
      <c r="Z27" s="106">
        <f>IF($A27="","",COUNTIFS('3. Atvaļinājumu žurnāls'!$A$5:$A$200,$A27,'3. Atvaļinājumu žurnāls'!$F$5:$F$200,"Apstiprināts",'3. Atvaļinājumu žurnāls'!$C$5:$C$200,"&lt;="&amp;('1. Iestatījumi'!$C$9+(25-1)*7+6),'3. Atvaļinājumu žurnāls'!$D$5:$D$200,"&gt;="&amp;('1. Iestatījumi'!$C$9+(25-1)*7)))</f>
        <v/>
      </c>
      <c r="AA27" s="106">
        <f>IF($A27="","",COUNTIFS('3. Atvaļinājumu žurnāls'!$A$5:$A$200,$A27,'3. Atvaļinājumu žurnāls'!$F$5:$F$200,"Apstiprināts",'3. Atvaļinājumu žurnāls'!$C$5:$C$200,"&lt;="&amp;('1. Iestatījumi'!$C$9+(26-1)*7+6),'3. Atvaļinājumu žurnāls'!$D$5:$D$200,"&gt;="&amp;('1. Iestatījumi'!$C$9+(26-1)*7)))</f>
        <v/>
      </c>
      <c r="AB27" s="106">
        <f>IF($A27="","",COUNTIFS('3. Atvaļinājumu žurnāls'!$A$5:$A$200,$A27,'3. Atvaļinājumu žurnāls'!$F$5:$F$200,"Apstiprināts",'3. Atvaļinājumu žurnāls'!$C$5:$C$200,"&lt;="&amp;('1. Iestatījumi'!$C$9+(27-1)*7+6),'3. Atvaļinājumu žurnāls'!$D$5:$D$200,"&gt;="&amp;('1. Iestatījumi'!$C$9+(27-1)*7)))</f>
        <v/>
      </c>
      <c r="AC27" s="106">
        <f>IF($A27="","",COUNTIFS('3. Atvaļinājumu žurnāls'!$A$5:$A$200,$A27,'3. Atvaļinājumu žurnāls'!$F$5:$F$200,"Apstiprināts",'3. Atvaļinājumu žurnāls'!$C$5:$C$200,"&lt;="&amp;('1. Iestatījumi'!$C$9+(28-1)*7+6),'3. Atvaļinājumu žurnāls'!$D$5:$D$200,"&gt;="&amp;('1. Iestatījumi'!$C$9+(28-1)*7)))</f>
        <v/>
      </c>
      <c r="AD27" s="106">
        <f>IF($A27="","",COUNTIFS('3. Atvaļinājumu žurnāls'!$A$5:$A$200,$A27,'3. Atvaļinājumu žurnāls'!$F$5:$F$200,"Apstiprināts",'3. Atvaļinājumu žurnāls'!$C$5:$C$200,"&lt;="&amp;('1. Iestatījumi'!$C$9+(29-1)*7+6),'3. Atvaļinājumu žurnāls'!$D$5:$D$200,"&gt;="&amp;('1. Iestatījumi'!$C$9+(29-1)*7)))</f>
        <v/>
      </c>
      <c r="AE27" s="106">
        <f>IF($A27="","",COUNTIFS('3. Atvaļinājumu žurnāls'!$A$5:$A$200,$A27,'3. Atvaļinājumu žurnāls'!$F$5:$F$200,"Apstiprināts",'3. Atvaļinājumu žurnāls'!$C$5:$C$200,"&lt;="&amp;('1. Iestatījumi'!$C$9+(30-1)*7+6),'3. Atvaļinājumu žurnāls'!$D$5:$D$200,"&gt;="&amp;('1. Iestatījumi'!$C$9+(30-1)*7)))</f>
        <v/>
      </c>
      <c r="AF27" s="106">
        <f>IF($A27="","",COUNTIFS('3. Atvaļinājumu žurnāls'!$A$5:$A$200,$A27,'3. Atvaļinājumu žurnāls'!$F$5:$F$200,"Apstiprināts",'3. Atvaļinājumu žurnāls'!$C$5:$C$200,"&lt;="&amp;('1. Iestatījumi'!$C$9+(31-1)*7+6),'3. Atvaļinājumu žurnāls'!$D$5:$D$200,"&gt;="&amp;('1. Iestatījumi'!$C$9+(31-1)*7)))</f>
        <v/>
      </c>
      <c r="AG27" s="106">
        <f>IF($A27="","",COUNTIFS('3. Atvaļinājumu žurnāls'!$A$5:$A$200,$A27,'3. Atvaļinājumu žurnāls'!$F$5:$F$200,"Apstiprināts",'3. Atvaļinājumu žurnāls'!$C$5:$C$200,"&lt;="&amp;('1. Iestatījumi'!$C$9+(32-1)*7+6),'3. Atvaļinājumu žurnāls'!$D$5:$D$200,"&gt;="&amp;('1. Iestatījumi'!$C$9+(32-1)*7)))</f>
        <v/>
      </c>
      <c r="AH27" s="106">
        <f>IF($A27="","",COUNTIFS('3. Atvaļinājumu žurnāls'!$A$5:$A$200,$A27,'3. Atvaļinājumu žurnāls'!$F$5:$F$200,"Apstiprināts",'3. Atvaļinājumu žurnāls'!$C$5:$C$200,"&lt;="&amp;('1. Iestatījumi'!$C$9+(33-1)*7+6),'3. Atvaļinājumu žurnāls'!$D$5:$D$200,"&gt;="&amp;('1. Iestatījumi'!$C$9+(33-1)*7)))</f>
        <v/>
      </c>
      <c r="AI27" s="106">
        <f>IF($A27="","",COUNTIFS('3. Atvaļinājumu žurnāls'!$A$5:$A$200,$A27,'3. Atvaļinājumu žurnāls'!$F$5:$F$200,"Apstiprināts",'3. Atvaļinājumu žurnāls'!$C$5:$C$200,"&lt;="&amp;('1. Iestatījumi'!$C$9+(34-1)*7+6),'3. Atvaļinājumu žurnāls'!$D$5:$D$200,"&gt;="&amp;('1. Iestatījumi'!$C$9+(34-1)*7)))</f>
        <v/>
      </c>
      <c r="AJ27" s="106">
        <f>IF($A27="","",COUNTIFS('3. Atvaļinājumu žurnāls'!$A$5:$A$200,$A27,'3. Atvaļinājumu žurnāls'!$F$5:$F$200,"Apstiprināts",'3. Atvaļinājumu žurnāls'!$C$5:$C$200,"&lt;="&amp;('1. Iestatījumi'!$C$9+(35-1)*7+6),'3. Atvaļinājumu žurnāls'!$D$5:$D$200,"&gt;="&amp;('1. Iestatījumi'!$C$9+(35-1)*7)))</f>
        <v/>
      </c>
      <c r="AK27" s="106">
        <f>IF($A27="","",COUNTIFS('3. Atvaļinājumu žurnāls'!$A$5:$A$200,$A27,'3. Atvaļinājumu žurnāls'!$F$5:$F$200,"Apstiprināts",'3. Atvaļinājumu žurnāls'!$C$5:$C$200,"&lt;="&amp;('1. Iestatījumi'!$C$9+(36-1)*7+6),'3. Atvaļinājumu žurnāls'!$D$5:$D$200,"&gt;="&amp;('1. Iestatījumi'!$C$9+(36-1)*7)))</f>
        <v/>
      </c>
      <c r="AL27" s="106">
        <f>IF($A27="","",COUNTIFS('3. Atvaļinājumu žurnāls'!$A$5:$A$200,$A27,'3. Atvaļinājumu žurnāls'!$F$5:$F$200,"Apstiprināts",'3. Atvaļinājumu žurnāls'!$C$5:$C$200,"&lt;="&amp;('1. Iestatījumi'!$C$9+(37-1)*7+6),'3. Atvaļinājumu žurnāls'!$D$5:$D$200,"&gt;="&amp;('1. Iestatījumi'!$C$9+(37-1)*7)))</f>
        <v/>
      </c>
      <c r="AM27" s="106">
        <f>IF($A27="","",COUNTIFS('3. Atvaļinājumu žurnāls'!$A$5:$A$200,$A27,'3. Atvaļinājumu žurnāls'!$F$5:$F$200,"Apstiprināts",'3. Atvaļinājumu žurnāls'!$C$5:$C$200,"&lt;="&amp;('1. Iestatījumi'!$C$9+(38-1)*7+6),'3. Atvaļinājumu žurnāls'!$D$5:$D$200,"&gt;="&amp;('1. Iestatījumi'!$C$9+(38-1)*7)))</f>
        <v/>
      </c>
      <c r="AN27" s="106">
        <f>IF($A27="","",COUNTIFS('3. Atvaļinājumu žurnāls'!$A$5:$A$200,$A27,'3. Atvaļinājumu žurnāls'!$F$5:$F$200,"Apstiprināts",'3. Atvaļinājumu žurnāls'!$C$5:$C$200,"&lt;="&amp;('1. Iestatījumi'!$C$9+(39-1)*7+6),'3. Atvaļinājumu žurnāls'!$D$5:$D$200,"&gt;="&amp;('1. Iestatījumi'!$C$9+(39-1)*7)))</f>
        <v/>
      </c>
      <c r="AO27" s="106">
        <f>IF($A27="","",COUNTIFS('3. Atvaļinājumu žurnāls'!$A$5:$A$200,$A27,'3. Atvaļinājumu žurnāls'!$F$5:$F$200,"Apstiprināts",'3. Atvaļinājumu žurnāls'!$C$5:$C$200,"&lt;="&amp;('1. Iestatījumi'!$C$9+(40-1)*7+6),'3. Atvaļinājumu žurnāls'!$D$5:$D$200,"&gt;="&amp;('1. Iestatījumi'!$C$9+(40-1)*7)))</f>
        <v/>
      </c>
      <c r="AP27" s="106">
        <f>IF($A27="","",COUNTIFS('3. Atvaļinājumu žurnāls'!$A$5:$A$200,$A27,'3. Atvaļinājumu žurnāls'!$F$5:$F$200,"Apstiprināts",'3. Atvaļinājumu žurnāls'!$C$5:$C$200,"&lt;="&amp;('1. Iestatījumi'!$C$9+(41-1)*7+6),'3. Atvaļinājumu žurnāls'!$D$5:$D$200,"&gt;="&amp;('1. Iestatījumi'!$C$9+(41-1)*7)))</f>
        <v/>
      </c>
      <c r="AQ27" s="106">
        <f>IF($A27="","",COUNTIFS('3. Atvaļinājumu žurnāls'!$A$5:$A$200,$A27,'3. Atvaļinājumu žurnāls'!$F$5:$F$200,"Apstiprināts",'3. Atvaļinājumu žurnāls'!$C$5:$C$200,"&lt;="&amp;('1. Iestatījumi'!$C$9+(42-1)*7+6),'3. Atvaļinājumu žurnāls'!$D$5:$D$200,"&gt;="&amp;('1. Iestatījumi'!$C$9+(42-1)*7)))</f>
        <v/>
      </c>
      <c r="AR27" s="106">
        <f>IF($A27="","",COUNTIFS('3. Atvaļinājumu žurnāls'!$A$5:$A$200,$A27,'3. Atvaļinājumu žurnāls'!$F$5:$F$200,"Apstiprināts",'3. Atvaļinājumu žurnāls'!$C$5:$C$200,"&lt;="&amp;('1. Iestatījumi'!$C$9+(43-1)*7+6),'3. Atvaļinājumu žurnāls'!$D$5:$D$200,"&gt;="&amp;('1. Iestatījumi'!$C$9+(43-1)*7)))</f>
        <v/>
      </c>
      <c r="AS27" s="106">
        <f>IF($A27="","",COUNTIFS('3. Atvaļinājumu žurnāls'!$A$5:$A$200,$A27,'3. Atvaļinājumu žurnāls'!$F$5:$F$200,"Apstiprināts",'3. Atvaļinājumu žurnāls'!$C$5:$C$200,"&lt;="&amp;('1. Iestatījumi'!$C$9+(44-1)*7+6),'3. Atvaļinājumu žurnāls'!$D$5:$D$200,"&gt;="&amp;('1. Iestatījumi'!$C$9+(44-1)*7)))</f>
        <v/>
      </c>
      <c r="AT27" s="106">
        <f>IF($A27="","",COUNTIFS('3. Atvaļinājumu žurnāls'!$A$5:$A$200,$A27,'3. Atvaļinājumu žurnāls'!$F$5:$F$200,"Apstiprināts",'3. Atvaļinājumu žurnāls'!$C$5:$C$200,"&lt;="&amp;('1. Iestatījumi'!$C$9+(45-1)*7+6),'3. Atvaļinājumu žurnāls'!$D$5:$D$200,"&gt;="&amp;('1. Iestatījumi'!$C$9+(45-1)*7)))</f>
        <v/>
      </c>
      <c r="AU27" s="106">
        <f>IF($A27="","",COUNTIFS('3. Atvaļinājumu žurnāls'!$A$5:$A$200,$A27,'3. Atvaļinājumu žurnāls'!$F$5:$F$200,"Apstiprināts",'3. Atvaļinājumu žurnāls'!$C$5:$C$200,"&lt;="&amp;('1. Iestatījumi'!$C$9+(46-1)*7+6),'3. Atvaļinājumu žurnāls'!$D$5:$D$200,"&gt;="&amp;('1. Iestatījumi'!$C$9+(46-1)*7)))</f>
        <v/>
      </c>
      <c r="AV27" s="106">
        <f>IF($A27="","",COUNTIFS('3. Atvaļinājumu žurnāls'!$A$5:$A$200,$A27,'3. Atvaļinājumu žurnāls'!$F$5:$F$200,"Apstiprināts",'3. Atvaļinājumu žurnāls'!$C$5:$C$200,"&lt;="&amp;('1. Iestatījumi'!$C$9+(47-1)*7+6),'3. Atvaļinājumu žurnāls'!$D$5:$D$200,"&gt;="&amp;('1. Iestatījumi'!$C$9+(47-1)*7)))</f>
        <v/>
      </c>
      <c r="AW27" s="106">
        <f>IF($A27="","",COUNTIFS('3. Atvaļinājumu žurnāls'!$A$5:$A$200,$A27,'3. Atvaļinājumu žurnāls'!$F$5:$F$200,"Apstiprināts",'3. Atvaļinājumu žurnāls'!$C$5:$C$200,"&lt;="&amp;('1. Iestatījumi'!$C$9+(48-1)*7+6),'3. Atvaļinājumu žurnāls'!$D$5:$D$200,"&gt;="&amp;('1. Iestatījumi'!$C$9+(48-1)*7)))</f>
        <v/>
      </c>
      <c r="AX27" s="106">
        <f>IF($A27="","",COUNTIFS('3. Atvaļinājumu žurnāls'!$A$5:$A$200,$A27,'3. Atvaļinājumu žurnāls'!$F$5:$F$200,"Apstiprināts",'3. Atvaļinājumu žurnāls'!$C$5:$C$200,"&lt;="&amp;('1. Iestatījumi'!$C$9+(49-1)*7+6),'3. Atvaļinājumu žurnāls'!$D$5:$D$200,"&gt;="&amp;('1. Iestatījumi'!$C$9+(49-1)*7)))</f>
        <v/>
      </c>
      <c r="AY27" s="106">
        <f>IF($A27="","",COUNTIFS('3. Atvaļinājumu žurnāls'!$A$5:$A$200,$A27,'3. Atvaļinājumu žurnāls'!$F$5:$F$200,"Apstiprināts",'3. Atvaļinājumu žurnāls'!$C$5:$C$200,"&lt;="&amp;('1. Iestatījumi'!$C$9+(50-1)*7+6),'3. Atvaļinājumu žurnāls'!$D$5:$D$200,"&gt;="&amp;('1. Iestatījumi'!$C$9+(50-1)*7)))</f>
        <v/>
      </c>
      <c r="AZ27" s="106">
        <f>IF($A27="","",COUNTIFS('3. Atvaļinājumu žurnāls'!$A$5:$A$200,$A27,'3. Atvaļinājumu žurnāls'!$F$5:$F$200,"Apstiprināts",'3. Atvaļinājumu žurnāls'!$C$5:$C$200,"&lt;="&amp;('1. Iestatījumi'!$C$9+(51-1)*7+6),'3. Atvaļinājumu žurnāls'!$D$5:$D$200,"&gt;="&amp;('1. Iestatījumi'!$C$9+(51-1)*7)))</f>
        <v/>
      </c>
      <c r="BA27" s="106">
        <f>IF($A27="","",COUNTIFS('3. Atvaļinājumu žurnāls'!$A$5:$A$200,$A27,'3. Atvaļinājumu žurnāls'!$F$5:$F$200,"Apstiprināts",'3. Atvaļinājumu žurnāls'!$C$5:$C$200,"&lt;="&amp;('1. Iestatījumi'!$C$9+(52-1)*7+6),'3. Atvaļinājumu žurnāls'!$D$5:$D$200,"&gt;="&amp;('1. Iestatījumi'!$C$9+(52-1)*7)))</f>
        <v/>
      </c>
    </row>
    <row r="28" ht="18" customHeight="1" s="55">
      <c r="A28" s="105">
        <f>IF('2. Darbinieki'!A28="","",'2. Darbinieki'!A28)</f>
        <v/>
      </c>
      <c r="B28" s="106">
        <f>IF($A28="","",COUNTIFS('3. Atvaļinājumu žurnāls'!$A$5:$A$200,$A28,'3. Atvaļinājumu žurnāls'!$F$5:$F$200,"Apstiprināts",'3. Atvaļinājumu žurnāls'!$C$5:$C$200,"&lt;="&amp;('1. Iestatījumi'!$C$9+(1-1)*7+6),'3. Atvaļinājumu žurnāls'!$D$5:$D$200,"&gt;="&amp;('1. Iestatījumi'!$C$9+(1-1)*7)))</f>
        <v/>
      </c>
      <c r="C28" s="106">
        <f>IF($A28="","",COUNTIFS('3. Atvaļinājumu žurnāls'!$A$5:$A$200,$A28,'3. Atvaļinājumu žurnāls'!$F$5:$F$200,"Apstiprināts",'3. Atvaļinājumu žurnāls'!$C$5:$C$200,"&lt;="&amp;('1. Iestatījumi'!$C$9+(2-1)*7+6),'3. Atvaļinājumu žurnāls'!$D$5:$D$200,"&gt;="&amp;('1. Iestatījumi'!$C$9+(2-1)*7)))</f>
        <v/>
      </c>
      <c r="D28" s="106">
        <f>IF($A28="","",COUNTIFS('3. Atvaļinājumu žurnāls'!$A$5:$A$200,$A28,'3. Atvaļinājumu žurnāls'!$F$5:$F$200,"Apstiprināts",'3. Atvaļinājumu žurnāls'!$C$5:$C$200,"&lt;="&amp;('1. Iestatījumi'!$C$9+(3-1)*7+6),'3. Atvaļinājumu žurnāls'!$D$5:$D$200,"&gt;="&amp;('1. Iestatījumi'!$C$9+(3-1)*7)))</f>
        <v/>
      </c>
      <c r="E28" s="106">
        <f>IF($A28="","",COUNTIFS('3. Atvaļinājumu žurnāls'!$A$5:$A$200,$A28,'3. Atvaļinājumu žurnāls'!$F$5:$F$200,"Apstiprināts",'3. Atvaļinājumu žurnāls'!$C$5:$C$200,"&lt;="&amp;('1. Iestatījumi'!$C$9+(4-1)*7+6),'3. Atvaļinājumu žurnāls'!$D$5:$D$200,"&gt;="&amp;('1. Iestatījumi'!$C$9+(4-1)*7)))</f>
        <v/>
      </c>
      <c r="F28" s="106">
        <f>IF($A28="","",COUNTIFS('3. Atvaļinājumu žurnāls'!$A$5:$A$200,$A28,'3. Atvaļinājumu žurnāls'!$F$5:$F$200,"Apstiprināts",'3. Atvaļinājumu žurnāls'!$C$5:$C$200,"&lt;="&amp;('1. Iestatījumi'!$C$9+(5-1)*7+6),'3. Atvaļinājumu žurnāls'!$D$5:$D$200,"&gt;="&amp;('1. Iestatījumi'!$C$9+(5-1)*7)))</f>
        <v/>
      </c>
      <c r="G28" s="106">
        <f>IF($A28="","",COUNTIFS('3. Atvaļinājumu žurnāls'!$A$5:$A$200,$A28,'3. Atvaļinājumu žurnāls'!$F$5:$F$200,"Apstiprināts",'3. Atvaļinājumu žurnāls'!$C$5:$C$200,"&lt;="&amp;('1. Iestatījumi'!$C$9+(6-1)*7+6),'3. Atvaļinājumu žurnāls'!$D$5:$D$200,"&gt;="&amp;('1. Iestatījumi'!$C$9+(6-1)*7)))</f>
        <v/>
      </c>
      <c r="H28" s="106">
        <f>IF($A28="","",COUNTIFS('3. Atvaļinājumu žurnāls'!$A$5:$A$200,$A28,'3. Atvaļinājumu žurnāls'!$F$5:$F$200,"Apstiprināts",'3. Atvaļinājumu žurnāls'!$C$5:$C$200,"&lt;="&amp;('1. Iestatījumi'!$C$9+(7-1)*7+6),'3. Atvaļinājumu žurnāls'!$D$5:$D$200,"&gt;="&amp;('1. Iestatījumi'!$C$9+(7-1)*7)))</f>
        <v/>
      </c>
      <c r="I28" s="106">
        <f>IF($A28="","",COUNTIFS('3. Atvaļinājumu žurnāls'!$A$5:$A$200,$A28,'3. Atvaļinājumu žurnāls'!$F$5:$F$200,"Apstiprināts",'3. Atvaļinājumu žurnāls'!$C$5:$C$200,"&lt;="&amp;('1. Iestatījumi'!$C$9+(8-1)*7+6),'3. Atvaļinājumu žurnāls'!$D$5:$D$200,"&gt;="&amp;('1. Iestatījumi'!$C$9+(8-1)*7)))</f>
        <v/>
      </c>
      <c r="J28" s="106">
        <f>IF($A28="","",COUNTIFS('3. Atvaļinājumu žurnāls'!$A$5:$A$200,$A28,'3. Atvaļinājumu žurnāls'!$F$5:$F$200,"Apstiprināts",'3. Atvaļinājumu žurnāls'!$C$5:$C$200,"&lt;="&amp;('1. Iestatījumi'!$C$9+(9-1)*7+6),'3. Atvaļinājumu žurnāls'!$D$5:$D$200,"&gt;="&amp;('1. Iestatījumi'!$C$9+(9-1)*7)))</f>
        <v/>
      </c>
      <c r="K28" s="106">
        <f>IF($A28="","",COUNTIFS('3. Atvaļinājumu žurnāls'!$A$5:$A$200,$A28,'3. Atvaļinājumu žurnāls'!$F$5:$F$200,"Apstiprināts",'3. Atvaļinājumu žurnāls'!$C$5:$C$200,"&lt;="&amp;('1. Iestatījumi'!$C$9+(10-1)*7+6),'3. Atvaļinājumu žurnāls'!$D$5:$D$200,"&gt;="&amp;('1. Iestatījumi'!$C$9+(10-1)*7)))</f>
        <v/>
      </c>
      <c r="L28" s="106">
        <f>IF($A28="","",COUNTIFS('3. Atvaļinājumu žurnāls'!$A$5:$A$200,$A28,'3. Atvaļinājumu žurnāls'!$F$5:$F$200,"Apstiprināts",'3. Atvaļinājumu žurnāls'!$C$5:$C$200,"&lt;="&amp;('1. Iestatījumi'!$C$9+(11-1)*7+6),'3. Atvaļinājumu žurnāls'!$D$5:$D$200,"&gt;="&amp;('1. Iestatījumi'!$C$9+(11-1)*7)))</f>
        <v/>
      </c>
      <c r="M28" s="106">
        <f>IF($A28="","",COUNTIFS('3. Atvaļinājumu žurnāls'!$A$5:$A$200,$A28,'3. Atvaļinājumu žurnāls'!$F$5:$F$200,"Apstiprināts",'3. Atvaļinājumu žurnāls'!$C$5:$C$200,"&lt;="&amp;('1. Iestatījumi'!$C$9+(12-1)*7+6),'3. Atvaļinājumu žurnāls'!$D$5:$D$200,"&gt;="&amp;('1. Iestatījumi'!$C$9+(12-1)*7)))</f>
        <v/>
      </c>
      <c r="N28" s="106">
        <f>IF($A28="","",COUNTIFS('3. Atvaļinājumu žurnāls'!$A$5:$A$200,$A28,'3. Atvaļinājumu žurnāls'!$F$5:$F$200,"Apstiprināts",'3. Atvaļinājumu žurnāls'!$C$5:$C$200,"&lt;="&amp;('1. Iestatījumi'!$C$9+(13-1)*7+6),'3. Atvaļinājumu žurnāls'!$D$5:$D$200,"&gt;="&amp;('1. Iestatījumi'!$C$9+(13-1)*7)))</f>
        <v/>
      </c>
      <c r="O28" s="106">
        <f>IF($A28="","",COUNTIFS('3. Atvaļinājumu žurnāls'!$A$5:$A$200,$A28,'3. Atvaļinājumu žurnāls'!$F$5:$F$200,"Apstiprināts",'3. Atvaļinājumu žurnāls'!$C$5:$C$200,"&lt;="&amp;('1. Iestatījumi'!$C$9+(14-1)*7+6),'3. Atvaļinājumu žurnāls'!$D$5:$D$200,"&gt;="&amp;('1. Iestatījumi'!$C$9+(14-1)*7)))</f>
        <v/>
      </c>
      <c r="P28" s="106">
        <f>IF($A28="","",COUNTIFS('3. Atvaļinājumu žurnāls'!$A$5:$A$200,$A28,'3. Atvaļinājumu žurnāls'!$F$5:$F$200,"Apstiprināts",'3. Atvaļinājumu žurnāls'!$C$5:$C$200,"&lt;="&amp;('1. Iestatījumi'!$C$9+(15-1)*7+6),'3. Atvaļinājumu žurnāls'!$D$5:$D$200,"&gt;="&amp;('1. Iestatījumi'!$C$9+(15-1)*7)))</f>
        <v/>
      </c>
      <c r="Q28" s="106">
        <f>IF($A28="","",COUNTIFS('3. Atvaļinājumu žurnāls'!$A$5:$A$200,$A28,'3. Atvaļinājumu žurnāls'!$F$5:$F$200,"Apstiprināts",'3. Atvaļinājumu žurnāls'!$C$5:$C$200,"&lt;="&amp;('1. Iestatījumi'!$C$9+(16-1)*7+6),'3. Atvaļinājumu žurnāls'!$D$5:$D$200,"&gt;="&amp;('1. Iestatījumi'!$C$9+(16-1)*7)))</f>
        <v/>
      </c>
      <c r="R28" s="106">
        <f>IF($A28="","",COUNTIFS('3. Atvaļinājumu žurnāls'!$A$5:$A$200,$A28,'3. Atvaļinājumu žurnāls'!$F$5:$F$200,"Apstiprināts",'3. Atvaļinājumu žurnāls'!$C$5:$C$200,"&lt;="&amp;('1. Iestatījumi'!$C$9+(17-1)*7+6),'3. Atvaļinājumu žurnāls'!$D$5:$D$200,"&gt;="&amp;('1. Iestatījumi'!$C$9+(17-1)*7)))</f>
        <v/>
      </c>
      <c r="S28" s="106">
        <f>IF($A28="","",COUNTIFS('3. Atvaļinājumu žurnāls'!$A$5:$A$200,$A28,'3. Atvaļinājumu žurnāls'!$F$5:$F$200,"Apstiprināts",'3. Atvaļinājumu žurnāls'!$C$5:$C$200,"&lt;="&amp;('1. Iestatījumi'!$C$9+(18-1)*7+6),'3. Atvaļinājumu žurnāls'!$D$5:$D$200,"&gt;="&amp;('1. Iestatījumi'!$C$9+(18-1)*7)))</f>
        <v/>
      </c>
      <c r="T28" s="106">
        <f>IF($A28="","",COUNTIFS('3. Atvaļinājumu žurnāls'!$A$5:$A$200,$A28,'3. Atvaļinājumu žurnāls'!$F$5:$F$200,"Apstiprināts",'3. Atvaļinājumu žurnāls'!$C$5:$C$200,"&lt;="&amp;('1. Iestatījumi'!$C$9+(19-1)*7+6),'3. Atvaļinājumu žurnāls'!$D$5:$D$200,"&gt;="&amp;('1. Iestatījumi'!$C$9+(19-1)*7)))</f>
        <v/>
      </c>
      <c r="U28" s="106">
        <f>IF($A28="","",COUNTIFS('3. Atvaļinājumu žurnāls'!$A$5:$A$200,$A28,'3. Atvaļinājumu žurnāls'!$F$5:$F$200,"Apstiprināts",'3. Atvaļinājumu žurnāls'!$C$5:$C$200,"&lt;="&amp;('1. Iestatījumi'!$C$9+(20-1)*7+6),'3. Atvaļinājumu žurnāls'!$D$5:$D$200,"&gt;="&amp;('1. Iestatījumi'!$C$9+(20-1)*7)))</f>
        <v/>
      </c>
      <c r="V28" s="106">
        <f>IF($A28="","",COUNTIFS('3. Atvaļinājumu žurnāls'!$A$5:$A$200,$A28,'3. Atvaļinājumu žurnāls'!$F$5:$F$200,"Apstiprināts",'3. Atvaļinājumu žurnāls'!$C$5:$C$200,"&lt;="&amp;('1. Iestatījumi'!$C$9+(21-1)*7+6),'3. Atvaļinājumu žurnāls'!$D$5:$D$200,"&gt;="&amp;('1. Iestatījumi'!$C$9+(21-1)*7)))</f>
        <v/>
      </c>
      <c r="W28" s="106">
        <f>IF($A28="","",COUNTIFS('3. Atvaļinājumu žurnāls'!$A$5:$A$200,$A28,'3. Atvaļinājumu žurnāls'!$F$5:$F$200,"Apstiprināts",'3. Atvaļinājumu žurnāls'!$C$5:$C$200,"&lt;="&amp;('1. Iestatījumi'!$C$9+(22-1)*7+6),'3. Atvaļinājumu žurnāls'!$D$5:$D$200,"&gt;="&amp;('1. Iestatījumi'!$C$9+(22-1)*7)))</f>
        <v/>
      </c>
      <c r="X28" s="106">
        <f>IF($A28="","",COUNTIFS('3. Atvaļinājumu žurnāls'!$A$5:$A$200,$A28,'3. Atvaļinājumu žurnāls'!$F$5:$F$200,"Apstiprināts",'3. Atvaļinājumu žurnāls'!$C$5:$C$200,"&lt;="&amp;('1. Iestatījumi'!$C$9+(23-1)*7+6),'3. Atvaļinājumu žurnāls'!$D$5:$D$200,"&gt;="&amp;('1. Iestatījumi'!$C$9+(23-1)*7)))</f>
        <v/>
      </c>
      <c r="Y28" s="106">
        <f>IF($A28="","",COUNTIFS('3. Atvaļinājumu žurnāls'!$A$5:$A$200,$A28,'3. Atvaļinājumu žurnāls'!$F$5:$F$200,"Apstiprināts",'3. Atvaļinājumu žurnāls'!$C$5:$C$200,"&lt;="&amp;('1. Iestatījumi'!$C$9+(24-1)*7+6),'3. Atvaļinājumu žurnāls'!$D$5:$D$200,"&gt;="&amp;('1. Iestatījumi'!$C$9+(24-1)*7)))</f>
        <v/>
      </c>
      <c r="Z28" s="106">
        <f>IF($A28="","",COUNTIFS('3. Atvaļinājumu žurnāls'!$A$5:$A$200,$A28,'3. Atvaļinājumu žurnāls'!$F$5:$F$200,"Apstiprināts",'3. Atvaļinājumu žurnāls'!$C$5:$C$200,"&lt;="&amp;('1. Iestatījumi'!$C$9+(25-1)*7+6),'3. Atvaļinājumu žurnāls'!$D$5:$D$200,"&gt;="&amp;('1. Iestatījumi'!$C$9+(25-1)*7)))</f>
        <v/>
      </c>
      <c r="AA28" s="106">
        <f>IF($A28="","",COUNTIFS('3. Atvaļinājumu žurnāls'!$A$5:$A$200,$A28,'3. Atvaļinājumu žurnāls'!$F$5:$F$200,"Apstiprināts",'3. Atvaļinājumu žurnāls'!$C$5:$C$200,"&lt;="&amp;('1. Iestatījumi'!$C$9+(26-1)*7+6),'3. Atvaļinājumu žurnāls'!$D$5:$D$200,"&gt;="&amp;('1. Iestatījumi'!$C$9+(26-1)*7)))</f>
        <v/>
      </c>
      <c r="AB28" s="106">
        <f>IF($A28="","",COUNTIFS('3. Atvaļinājumu žurnāls'!$A$5:$A$200,$A28,'3. Atvaļinājumu žurnāls'!$F$5:$F$200,"Apstiprināts",'3. Atvaļinājumu žurnāls'!$C$5:$C$200,"&lt;="&amp;('1. Iestatījumi'!$C$9+(27-1)*7+6),'3. Atvaļinājumu žurnāls'!$D$5:$D$200,"&gt;="&amp;('1. Iestatījumi'!$C$9+(27-1)*7)))</f>
        <v/>
      </c>
      <c r="AC28" s="106">
        <f>IF($A28="","",COUNTIFS('3. Atvaļinājumu žurnāls'!$A$5:$A$200,$A28,'3. Atvaļinājumu žurnāls'!$F$5:$F$200,"Apstiprināts",'3. Atvaļinājumu žurnāls'!$C$5:$C$200,"&lt;="&amp;('1. Iestatījumi'!$C$9+(28-1)*7+6),'3. Atvaļinājumu žurnāls'!$D$5:$D$200,"&gt;="&amp;('1. Iestatījumi'!$C$9+(28-1)*7)))</f>
        <v/>
      </c>
      <c r="AD28" s="106">
        <f>IF($A28="","",COUNTIFS('3. Atvaļinājumu žurnāls'!$A$5:$A$200,$A28,'3. Atvaļinājumu žurnāls'!$F$5:$F$200,"Apstiprināts",'3. Atvaļinājumu žurnāls'!$C$5:$C$200,"&lt;="&amp;('1. Iestatījumi'!$C$9+(29-1)*7+6),'3. Atvaļinājumu žurnāls'!$D$5:$D$200,"&gt;="&amp;('1. Iestatījumi'!$C$9+(29-1)*7)))</f>
        <v/>
      </c>
      <c r="AE28" s="106">
        <f>IF($A28="","",COUNTIFS('3. Atvaļinājumu žurnāls'!$A$5:$A$200,$A28,'3. Atvaļinājumu žurnāls'!$F$5:$F$200,"Apstiprināts",'3. Atvaļinājumu žurnāls'!$C$5:$C$200,"&lt;="&amp;('1. Iestatījumi'!$C$9+(30-1)*7+6),'3. Atvaļinājumu žurnāls'!$D$5:$D$200,"&gt;="&amp;('1. Iestatījumi'!$C$9+(30-1)*7)))</f>
        <v/>
      </c>
      <c r="AF28" s="106">
        <f>IF($A28="","",COUNTIFS('3. Atvaļinājumu žurnāls'!$A$5:$A$200,$A28,'3. Atvaļinājumu žurnāls'!$F$5:$F$200,"Apstiprināts",'3. Atvaļinājumu žurnāls'!$C$5:$C$200,"&lt;="&amp;('1. Iestatījumi'!$C$9+(31-1)*7+6),'3. Atvaļinājumu žurnāls'!$D$5:$D$200,"&gt;="&amp;('1. Iestatījumi'!$C$9+(31-1)*7)))</f>
        <v/>
      </c>
      <c r="AG28" s="106">
        <f>IF($A28="","",COUNTIFS('3. Atvaļinājumu žurnāls'!$A$5:$A$200,$A28,'3. Atvaļinājumu žurnāls'!$F$5:$F$200,"Apstiprināts",'3. Atvaļinājumu žurnāls'!$C$5:$C$200,"&lt;="&amp;('1. Iestatījumi'!$C$9+(32-1)*7+6),'3. Atvaļinājumu žurnāls'!$D$5:$D$200,"&gt;="&amp;('1. Iestatījumi'!$C$9+(32-1)*7)))</f>
        <v/>
      </c>
      <c r="AH28" s="106">
        <f>IF($A28="","",COUNTIFS('3. Atvaļinājumu žurnāls'!$A$5:$A$200,$A28,'3. Atvaļinājumu žurnāls'!$F$5:$F$200,"Apstiprināts",'3. Atvaļinājumu žurnāls'!$C$5:$C$200,"&lt;="&amp;('1. Iestatījumi'!$C$9+(33-1)*7+6),'3. Atvaļinājumu žurnāls'!$D$5:$D$200,"&gt;="&amp;('1. Iestatījumi'!$C$9+(33-1)*7)))</f>
        <v/>
      </c>
      <c r="AI28" s="106">
        <f>IF($A28="","",COUNTIFS('3. Atvaļinājumu žurnāls'!$A$5:$A$200,$A28,'3. Atvaļinājumu žurnāls'!$F$5:$F$200,"Apstiprināts",'3. Atvaļinājumu žurnāls'!$C$5:$C$200,"&lt;="&amp;('1. Iestatījumi'!$C$9+(34-1)*7+6),'3. Atvaļinājumu žurnāls'!$D$5:$D$200,"&gt;="&amp;('1. Iestatījumi'!$C$9+(34-1)*7)))</f>
        <v/>
      </c>
      <c r="AJ28" s="106">
        <f>IF($A28="","",COUNTIFS('3. Atvaļinājumu žurnāls'!$A$5:$A$200,$A28,'3. Atvaļinājumu žurnāls'!$F$5:$F$200,"Apstiprināts",'3. Atvaļinājumu žurnāls'!$C$5:$C$200,"&lt;="&amp;('1. Iestatījumi'!$C$9+(35-1)*7+6),'3. Atvaļinājumu žurnāls'!$D$5:$D$200,"&gt;="&amp;('1. Iestatījumi'!$C$9+(35-1)*7)))</f>
        <v/>
      </c>
      <c r="AK28" s="106">
        <f>IF($A28="","",COUNTIFS('3. Atvaļinājumu žurnāls'!$A$5:$A$200,$A28,'3. Atvaļinājumu žurnāls'!$F$5:$F$200,"Apstiprināts",'3. Atvaļinājumu žurnāls'!$C$5:$C$200,"&lt;="&amp;('1. Iestatījumi'!$C$9+(36-1)*7+6),'3. Atvaļinājumu žurnāls'!$D$5:$D$200,"&gt;="&amp;('1. Iestatījumi'!$C$9+(36-1)*7)))</f>
        <v/>
      </c>
      <c r="AL28" s="106">
        <f>IF($A28="","",COUNTIFS('3. Atvaļinājumu žurnāls'!$A$5:$A$200,$A28,'3. Atvaļinājumu žurnāls'!$F$5:$F$200,"Apstiprināts",'3. Atvaļinājumu žurnāls'!$C$5:$C$200,"&lt;="&amp;('1. Iestatījumi'!$C$9+(37-1)*7+6),'3. Atvaļinājumu žurnāls'!$D$5:$D$200,"&gt;="&amp;('1. Iestatījumi'!$C$9+(37-1)*7)))</f>
        <v/>
      </c>
      <c r="AM28" s="106">
        <f>IF($A28="","",COUNTIFS('3. Atvaļinājumu žurnāls'!$A$5:$A$200,$A28,'3. Atvaļinājumu žurnāls'!$F$5:$F$200,"Apstiprināts",'3. Atvaļinājumu žurnāls'!$C$5:$C$200,"&lt;="&amp;('1. Iestatījumi'!$C$9+(38-1)*7+6),'3. Atvaļinājumu žurnāls'!$D$5:$D$200,"&gt;="&amp;('1. Iestatījumi'!$C$9+(38-1)*7)))</f>
        <v/>
      </c>
      <c r="AN28" s="106">
        <f>IF($A28="","",COUNTIFS('3. Atvaļinājumu žurnāls'!$A$5:$A$200,$A28,'3. Atvaļinājumu žurnāls'!$F$5:$F$200,"Apstiprināts",'3. Atvaļinājumu žurnāls'!$C$5:$C$200,"&lt;="&amp;('1. Iestatījumi'!$C$9+(39-1)*7+6),'3. Atvaļinājumu žurnāls'!$D$5:$D$200,"&gt;="&amp;('1. Iestatījumi'!$C$9+(39-1)*7)))</f>
        <v/>
      </c>
      <c r="AO28" s="106">
        <f>IF($A28="","",COUNTIFS('3. Atvaļinājumu žurnāls'!$A$5:$A$200,$A28,'3. Atvaļinājumu žurnāls'!$F$5:$F$200,"Apstiprināts",'3. Atvaļinājumu žurnāls'!$C$5:$C$200,"&lt;="&amp;('1. Iestatījumi'!$C$9+(40-1)*7+6),'3. Atvaļinājumu žurnāls'!$D$5:$D$200,"&gt;="&amp;('1. Iestatījumi'!$C$9+(40-1)*7)))</f>
        <v/>
      </c>
      <c r="AP28" s="106">
        <f>IF($A28="","",COUNTIFS('3. Atvaļinājumu žurnāls'!$A$5:$A$200,$A28,'3. Atvaļinājumu žurnāls'!$F$5:$F$200,"Apstiprināts",'3. Atvaļinājumu žurnāls'!$C$5:$C$200,"&lt;="&amp;('1. Iestatījumi'!$C$9+(41-1)*7+6),'3. Atvaļinājumu žurnāls'!$D$5:$D$200,"&gt;="&amp;('1. Iestatījumi'!$C$9+(41-1)*7)))</f>
        <v/>
      </c>
      <c r="AQ28" s="106">
        <f>IF($A28="","",COUNTIFS('3. Atvaļinājumu žurnāls'!$A$5:$A$200,$A28,'3. Atvaļinājumu žurnāls'!$F$5:$F$200,"Apstiprināts",'3. Atvaļinājumu žurnāls'!$C$5:$C$200,"&lt;="&amp;('1. Iestatījumi'!$C$9+(42-1)*7+6),'3. Atvaļinājumu žurnāls'!$D$5:$D$200,"&gt;="&amp;('1. Iestatījumi'!$C$9+(42-1)*7)))</f>
        <v/>
      </c>
      <c r="AR28" s="106">
        <f>IF($A28="","",COUNTIFS('3. Atvaļinājumu žurnāls'!$A$5:$A$200,$A28,'3. Atvaļinājumu žurnāls'!$F$5:$F$200,"Apstiprināts",'3. Atvaļinājumu žurnāls'!$C$5:$C$200,"&lt;="&amp;('1. Iestatījumi'!$C$9+(43-1)*7+6),'3. Atvaļinājumu žurnāls'!$D$5:$D$200,"&gt;="&amp;('1. Iestatījumi'!$C$9+(43-1)*7)))</f>
        <v/>
      </c>
      <c r="AS28" s="106">
        <f>IF($A28="","",COUNTIFS('3. Atvaļinājumu žurnāls'!$A$5:$A$200,$A28,'3. Atvaļinājumu žurnāls'!$F$5:$F$200,"Apstiprināts",'3. Atvaļinājumu žurnāls'!$C$5:$C$200,"&lt;="&amp;('1. Iestatījumi'!$C$9+(44-1)*7+6),'3. Atvaļinājumu žurnāls'!$D$5:$D$200,"&gt;="&amp;('1. Iestatījumi'!$C$9+(44-1)*7)))</f>
        <v/>
      </c>
      <c r="AT28" s="106">
        <f>IF($A28="","",COUNTIFS('3. Atvaļinājumu žurnāls'!$A$5:$A$200,$A28,'3. Atvaļinājumu žurnāls'!$F$5:$F$200,"Apstiprināts",'3. Atvaļinājumu žurnāls'!$C$5:$C$200,"&lt;="&amp;('1. Iestatījumi'!$C$9+(45-1)*7+6),'3. Atvaļinājumu žurnāls'!$D$5:$D$200,"&gt;="&amp;('1. Iestatījumi'!$C$9+(45-1)*7)))</f>
        <v/>
      </c>
      <c r="AU28" s="106">
        <f>IF($A28="","",COUNTIFS('3. Atvaļinājumu žurnāls'!$A$5:$A$200,$A28,'3. Atvaļinājumu žurnāls'!$F$5:$F$200,"Apstiprināts",'3. Atvaļinājumu žurnāls'!$C$5:$C$200,"&lt;="&amp;('1. Iestatījumi'!$C$9+(46-1)*7+6),'3. Atvaļinājumu žurnāls'!$D$5:$D$200,"&gt;="&amp;('1. Iestatījumi'!$C$9+(46-1)*7)))</f>
        <v/>
      </c>
      <c r="AV28" s="106">
        <f>IF($A28="","",COUNTIFS('3. Atvaļinājumu žurnāls'!$A$5:$A$200,$A28,'3. Atvaļinājumu žurnāls'!$F$5:$F$200,"Apstiprināts",'3. Atvaļinājumu žurnāls'!$C$5:$C$200,"&lt;="&amp;('1. Iestatījumi'!$C$9+(47-1)*7+6),'3. Atvaļinājumu žurnāls'!$D$5:$D$200,"&gt;="&amp;('1. Iestatījumi'!$C$9+(47-1)*7)))</f>
        <v/>
      </c>
      <c r="AW28" s="106">
        <f>IF($A28="","",COUNTIFS('3. Atvaļinājumu žurnāls'!$A$5:$A$200,$A28,'3. Atvaļinājumu žurnāls'!$F$5:$F$200,"Apstiprināts",'3. Atvaļinājumu žurnāls'!$C$5:$C$200,"&lt;="&amp;('1. Iestatījumi'!$C$9+(48-1)*7+6),'3. Atvaļinājumu žurnāls'!$D$5:$D$200,"&gt;="&amp;('1. Iestatījumi'!$C$9+(48-1)*7)))</f>
        <v/>
      </c>
      <c r="AX28" s="106">
        <f>IF($A28="","",COUNTIFS('3. Atvaļinājumu žurnāls'!$A$5:$A$200,$A28,'3. Atvaļinājumu žurnāls'!$F$5:$F$200,"Apstiprināts",'3. Atvaļinājumu žurnāls'!$C$5:$C$200,"&lt;="&amp;('1. Iestatījumi'!$C$9+(49-1)*7+6),'3. Atvaļinājumu žurnāls'!$D$5:$D$200,"&gt;="&amp;('1. Iestatījumi'!$C$9+(49-1)*7)))</f>
        <v/>
      </c>
      <c r="AY28" s="106">
        <f>IF($A28="","",COUNTIFS('3. Atvaļinājumu žurnāls'!$A$5:$A$200,$A28,'3. Atvaļinājumu žurnāls'!$F$5:$F$200,"Apstiprināts",'3. Atvaļinājumu žurnāls'!$C$5:$C$200,"&lt;="&amp;('1. Iestatījumi'!$C$9+(50-1)*7+6),'3. Atvaļinājumu žurnāls'!$D$5:$D$200,"&gt;="&amp;('1. Iestatījumi'!$C$9+(50-1)*7)))</f>
        <v/>
      </c>
      <c r="AZ28" s="106">
        <f>IF($A28="","",COUNTIFS('3. Atvaļinājumu žurnāls'!$A$5:$A$200,$A28,'3. Atvaļinājumu žurnāls'!$F$5:$F$200,"Apstiprināts",'3. Atvaļinājumu žurnāls'!$C$5:$C$200,"&lt;="&amp;('1. Iestatījumi'!$C$9+(51-1)*7+6),'3. Atvaļinājumu žurnāls'!$D$5:$D$200,"&gt;="&amp;('1. Iestatījumi'!$C$9+(51-1)*7)))</f>
        <v/>
      </c>
      <c r="BA28" s="106">
        <f>IF($A28="","",COUNTIFS('3. Atvaļinājumu žurnāls'!$A$5:$A$200,$A28,'3. Atvaļinājumu žurnāls'!$F$5:$F$200,"Apstiprināts",'3. Atvaļinājumu žurnāls'!$C$5:$C$200,"&lt;="&amp;('1. Iestatījumi'!$C$9+(52-1)*7+6),'3. Atvaļinājumu žurnāls'!$D$5:$D$200,"&gt;="&amp;('1. Iestatījumi'!$C$9+(52-1)*7)))</f>
        <v/>
      </c>
    </row>
    <row r="29" ht="18" customHeight="1" s="55">
      <c r="A29" s="105">
        <f>IF('2. Darbinieki'!A29="","",'2. Darbinieki'!A29)</f>
        <v/>
      </c>
      <c r="B29" s="106">
        <f>IF($A29="","",COUNTIFS('3. Atvaļinājumu žurnāls'!$A$5:$A$200,$A29,'3. Atvaļinājumu žurnāls'!$F$5:$F$200,"Apstiprināts",'3. Atvaļinājumu žurnāls'!$C$5:$C$200,"&lt;="&amp;('1. Iestatījumi'!$C$9+(1-1)*7+6),'3. Atvaļinājumu žurnāls'!$D$5:$D$200,"&gt;="&amp;('1. Iestatījumi'!$C$9+(1-1)*7)))</f>
        <v/>
      </c>
      <c r="C29" s="106">
        <f>IF($A29="","",COUNTIFS('3. Atvaļinājumu žurnāls'!$A$5:$A$200,$A29,'3. Atvaļinājumu žurnāls'!$F$5:$F$200,"Apstiprināts",'3. Atvaļinājumu žurnāls'!$C$5:$C$200,"&lt;="&amp;('1. Iestatījumi'!$C$9+(2-1)*7+6),'3. Atvaļinājumu žurnāls'!$D$5:$D$200,"&gt;="&amp;('1. Iestatījumi'!$C$9+(2-1)*7)))</f>
        <v/>
      </c>
      <c r="D29" s="106">
        <f>IF($A29="","",COUNTIFS('3. Atvaļinājumu žurnāls'!$A$5:$A$200,$A29,'3. Atvaļinājumu žurnāls'!$F$5:$F$200,"Apstiprināts",'3. Atvaļinājumu žurnāls'!$C$5:$C$200,"&lt;="&amp;('1. Iestatījumi'!$C$9+(3-1)*7+6),'3. Atvaļinājumu žurnāls'!$D$5:$D$200,"&gt;="&amp;('1. Iestatījumi'!$C$9+(3-1)*7)))</f>
        <v/>
      </c>
      <c r="E29" s="106">
        <f>IF($A29="","",COUNTIFS('3. Atvaļinājumu žurnāls'!$A$5:$A$200,$A29,'3. Atvaļinājumu žurnāls'!$F$5:$F$200,"Apstiprināts",'3. Atvaļinājumu žurnāls'!$C$5:$C$200,"&lt;="&amp;('1. Iestatījumi'!$C$9+(4-1)*7+6),'3. Atvaļinājumu žurnāls'!$D$5:$D$200,"&gt;="&amp;('1. Iestatījumi'!$C$9+(4-1)*7)))</f>
        <v/>
      </c>
      <c r="F29" s="106">
        <f>IF($A29="","",COUNTIFS('3. Atvaļinājumu žurnāls'!$A$5:$A$200,$A29,'3. Atvaļinājumu žurnāls'!$F$5:$F$200,"Apstiprināts",'3. Atvaļinājumu žurnāls'!$C$5:$C$200,"&lt;="&amp;('1. Iestatījumi'!$C$9+(5-1)*7+6),'3. Atvaļinājumu žurnāls'!$D$5:$D$200,"&gt;="&amp;('1. Iestatījumi'!$C$9+(5-1)*7)))</f>
        <v/>
      </c>
      <c r="G29" s="106">
        <f>IF($A29="","",COUNTIFS('3. Atvaļinājumu žurnāls'!$A$5:$A$200,$A29,'3. Atvaļinājumu žurnāls'!$F$5:$F$200,"Apstiprināts",'3. Atvaļinājumu žurnāls'!$C$5:$C$200,"&lt;="&amp;('1. Iestatījumi'!$C$9+(6-1)*7+6),'3. Atvaļinājumu žurnāls'!$D$5:$D$200,"&gt;="&amp;('1. Iestatījumi'!$C$9+(6-1)*7)))</f>
        <v/>
      </c>
      <c r="H29" s="106">
        <f>IF($A29="","",COUNTIFS('3. Atvaļinājumu žurnāls'!$A$5:$A$200,$A29,'3. Atvaļinājumu žurnāls'!$F$5:$F$200,"Apstiprināts",'3. Atvaļinājumu žurnāls'!$C$5:$C$200,"&lt;="&amp;('1. Iestatījumi'!$C$9+(7-1)*7+6),'3. Atvaļinājumu žurnāls'!$D$5:$D$200,"&gt;="&amp;('1. Iestatījumi'!$C$9+(7-1)*7)))</f>
        <v/>
      </c>
      <c r="I29" s="106">
        <f>IF($A29="","",COUNTIFS('3. Atvaļinājumu žurnāls'!$A$5:$A$200,$A29,'3. Atvaļinājumu žurnāls'!$F$5:$F$200,"Apstiprināts",'3. Atvaļinājumu žurnāls'!$C$5:$C$200,"&lt;="&amp;('1. Iestatījumi'!$C$9+(8-1)*7+6),'3. Atvaļinājumu žurnāls'!$D$5:$D$200,"&gt;="&amp;('1. Iestatījumi'!$C$9+(8-1)*7)))</f>
        <v/>
      </c>
      <c r="J29" s="106">
        <f>IF($A29="","",COUNTIFS('3. Atvaļinājumu žurnāls'!$A$5:$A$200,$A29,'3. Atvaļinājumu žurnāls'!$F$5:$F$200,"Apstiprināts",'3. Atvaļinājumu žurnāls'!$C$5:$C$200,"&lt;="&amp;('1. Iestatījumi'!$C$9+(9-1)*7+6),'3. Atvaļinājumu žurnāls'!$D$5:$D$200,"&gt;="&amp;('1. Iestatījumi'!$C$9+(9-1)*7)))</f>
        <v/>
      </c>
      <c r="K29" s="106">
        <f>IF($A29="","",COUNTIFS('3. Atvaļinājumu žurnāls'!$A$5:$A$200,$A29,'3. Atvaļinājumu žurnāls'!$F$5:$F$200,"Apstiprināts",'3. Atvaļinājumu žurnāls'!$C$5:$C$200,"&lt;="&amp;('1. Iestatījumi'!$C$9+(10-1)*7+6),'3. Atvaļinājumu žurnāls'!$D$5:$D$200,"&gt;="&amp;('1. Iestatījumi'!$C$9+(10-1)*7)))</f>
        <v/>
      </c>
      <c r="L29" s="106">
        <f>IF($A29="","",COUNTIFS('3. Atvaļinājumu žurnāls'!$A$5:$A$200,$A29,'3. Atvaļinājumu žurnāls'!$F$5:$F$200,"Apstiprināts",'3. Atvaļinājumu žurnāls'!$C$5:$C$200,"&lt;="&amp;('1. Iestatījumi'!$C$9+(11-1)*7+6),'3. Atvaļinājumu žurnāls'!$D$5:$D$200,"&gt;="&amp;('1. Iestatījumi'!$C$9+(11-1)*7)))</f>
        <v/>
      </c>
      <c r="M29" s="106">
        <f>IF($A29="","",COUNTIFS('3. Atvaļinājumu žurnāls'!$A$5:$A$200,$A29,'3. Atvaļinājumu žurnāls'!$F$5:$F$200,"Apstiprināts",'3. Atvaļinājumu žurnāls'!$C$5:$C$200,"&lt;="&amp;('1. Iestatījumi'!$C$9+(12-1)*7+6),'3. Atvaļinājumu žurnāls'!$D$5:$D$200,"&gt;="&amp;('1. Iestatījumi'!$C$9+(12-1)*7)))</f>
        <v/>
      </c>
      <c r="N29" s="106">
        <f>IF($A29="","",COUNTIFS('3. Atvaļinājumu žurnāls'!$A$5:$A$200,$A29,'3. Atvaļinājumu žurnāls'!$F$5:$F$200,"Apstiprināts",'3. Atvaļinājumu žurnāls'!$C$5:$C$200,"&lt;="&amp;('1. Iestatījumi'!$C$9+(13-1)*7+6),'3. Atvaļinājumu žurnāls'!$D$5:$D$200,"&gt;="&amp;('1. Iestatījumi'!$C$9+(13-1)*7)))</f>
        <v/>
      </c>
      <c r="O29" s="106">
        <f>IF($A29="","",COUNTIFS('3. Atvaļinājumu žurnāls'!$A$5:$A$200,$A29,'3. Atvaļinājumu žurnāls'!$F$5:$F$200,"Apstiprināts",'3. Atvaļinājumu žurnāls'!$C$5:$C$200,"&lt;="&amp;('1. Iestatījumi'!$C$9+(14-1)*7+6),'3. Atvaļinājumu žurnāls'!$D$5:$D$200,"&gt;="&amp;('1. Iestatījumi'!$C$9+(14-1)*7)))</f>
        <v/>
      </c>
      <c r="P29" s="106">
        <f>IF($A29="","",COUNTIFS('3. Atvaļinājumu žurnāls'!$A$5:$A$200,$A29,'3. Atvaļinājumu žurnāls'!$F$5:$F$200,"Apstiprināts",'3. Atvaļinājumu žurnāls'!$C$5:$C$200,"&lt;="&amp;('1. Iestatījumi'!$C$9+(15-1)*7+6),'3. Atvaļinājumu žurnāls'!$D$5:$D$200,"&gt;="&amp;('1. Iestatījumi'!$C$9+(15-1)*7)))</f>
        <v/>
      </c>
      <c r="Q29" s="106">
        <f>IF($A29="","",COUNTIFS('3. Atvaļinājumu žurnāls'!$A$5:$A$200,$A29,'3. Atvaļinājumu žurnāls'!$F$5:$F$200,"Apstiprināts",'3. Atvaļinājumu žurnāls'!$C$5:$C$200,"&lt;="&amp;('1. Iestatījumi'!$C$9+(16-1)*7+6),'3. Atvaļinājumu žurnāls'!$D$5:$D$200,"&gt;="&amp;('1. Iestatījumi'!$C$9+(16-1)*7)))</f>
        <v/>
      </c>
      <c r="R29" s="106">
        <f>IF($A29="","",COUNTIFS('3. Atvaļinājumu žurnāls'!$A$5:$A$200,$A29,'3. Atvaļinājumu žurnāls'!$F$5:$F$200,"Apstiprināts",'3. Atvaļinājumu žurnāls'!$C$5:$C$200,"&lt;="&amp;('1. Iestatījumi'!$C$9+(17-1)*7+6),'3. Atvaļinājumu žurnāls'!$D$5:$D$200,"&gt;="&amp;('1. Iestatījumi'!$C$9+(17-1)*7)))</f>
        <v/>
      </c>
      <c r="S29" s="106">
        <f>IF($A29="","",COUNTIFS('3. Atvaļinājumu žurnāls'!$A$5:$A$200,$A29,'3. Atvaļinājumu žurnāls'!$F$5:$F$200,"Apstiprināts",'3. Atvaļinājumu žurnāls'!$C$5:$C$200,"&lt;="&amp;('1. Iestatījumi'!$C$9+(18-1)*7+6),'3. Atvaļinājumu žurnāls'!$D$5:$D$200,"&gt;="&amp;('1. Iestatījumi'!$C$9+(18-1)*7)))</f>
        <v/>
      </c>
      <c r="T29" s="106">
        <f>IF($A29="","",COUNTIFS('3. Atvaļinājumu žurnāls'!$A$5:$A$200,$A29,'3. Atvaļinājumu žurnāls'!$F$5:$F$200,"Apstiprināts",'3. Atvaļinājumu žurnāls'!$C$5:$C$200,"&lt;="&amp;('1. Iestatījumi'!$C$9+(19-1)*7+6),'3. Atvaļinājumu žurnāls'!$D$5:$D$200,"&gt;="&amp;('1. Iestatījumi'!$C$9+(19-1)*7)))</f>
        <v/>
      </c>
      <c r="U29" s="106">
        <f>IF($A29="","",COUNTIFS('3. Atvaļinājumu žurnāls'!$A$5:$A$200,$A29,'3. Atvaļinājumu žurnāls'!$F$5:$F$200,"Apstiprināts",'3. Atvaļinājumu žurnāls'!$C$5:$C$200,"&lt;="&amp;('1. Iestatījumi'!$C$9+(20-1)*7+6),'3. Atvaļinājumu žurnāls'!$D$5:$D$200,"&gt;="&amp;('1. Iestatījumi'!$C$9+(20-1)*7)))</f>
        <v/>
      </c>
      <c r="V29" s="106">
        <f>IF($A29="","",COUNTIFS('3. Atvaļinājumu žurnāls'!$A$5:$A$200,$A29,'3. Atvaļinājumu žurnāls'!$F$5:$F$200,"Apstiprināts",'3. Atvaļinājumu žurnāls'!$C$5:$C$200,"&lt;="&amp;('1. Iestatījumi'!$C$9+(21-1)*7+6),'3. Atvaļinājumu žurnāls'!$D$5:$D$200,"&gt;="&amp;('1. Iestatījumi'!$C$9+(21-1)*7)))</f>
        <v/>
      </c>
      <c r="W29" s="106">
        <f>IF($A29="","",COUNTIFS('3. Atvaļinājumu žurnāls'!$A$5:$A$200,$A29,'3. Atvaļinājumu žurnāls'!$F$5:$F$200,"Apstiprināts",'3. Atvaļinājumu žurnāls'!$C$5:$C$200,"&lt;="&amp;('1. Iestatījumi'!$C$9+(22-1)*7+6),'3. Atvaļinājumu žurnāls'!$D$5:$D$200,"&gt;="&amp;('1. Iestatījumi'!$C$9+(22-1)*7)))</f>
        <v/>
      </c>
      <c r="X29" s="106">
        <f>IF($A29="","",COUNTIFS('3. Atvaļinājumu žurnāls'!$A$5:$A$200,$A29,'3. Atvaļinājumu žurnāls'!$F$5:$F$200,"Apstiprināts",'3. Atvaļinājumu žurnāls'!$C$5:$C$200,"&lt;="&amp;('1. Iestatījumi'!$C$9+(23-1)*7+6),'3. Atvaļinājumu žurnāls'!$D$5:$D$200,"&gt;="&amp;('1. Iestatījumi'!$C$9+(23-1)*7)))</f>
        <v/>
      </c>
      <c r="Y29" s="106">
        <f>IF($A29="","",COUNTIFS('3. Atvaļinājumu žurnāls'!$A$5:$A$200,$A29,'3. Atvaļinājumu žurnāls'!$F$5:$F$200,"Apstiprināts",'3. Atvaļinājumu žurnāls'!$C$5:$C$200,"&lt;="&amp;('1. Iestatījumi'!$C$9+(24-1)*7+6),'3. Atvaļinājumu žurnāls'!$D$5:$D$200,"&gt;="&amp;('1. Iestatījumi'!$C$9+(24-1)*7)))</f>
        <v/>
      </c>
      <c r="Z29" s="106">
        <f>IF($A29="","",COUNTIFS('3. Atvaļinājumu žurnāls'!$A$5:$A$200,$A29,'3. Atvaļinājumu žurnāls'!$F$5:$F$200,"Apstiprināts",'3. Atvaļinājumu žurnāls'!$C$5:$C$200,"&lt;="&amp;('1. Iestatījumi'!$C$9+(25-1)*7+6),'3. Atvaļinājumu žurnāls'!$D$5:$D$200,"&gt;="&amp;('1. Iestatījumi'!$C$9+(25-1)*7)))</f>
        <v/>
      </c>
      <c r="AA29" s="106">
        <f>IF($A29="","",COUNTIFS('3. Atvaļinājumu žurnāls'!$A$5:$A$200,$A29,'3. Atvaļinājumu žurnāls'!$F$5:$F$200,"Apstiprināts",'3. Atvaļinājumu žurnāls'!$C$5:$C$200,"&lt;="&amp;('1. Iestatījumi'!$C$9+(26-1)*7+6),'3. Atvaļinājumu žurnāls'!$D$5:$D$200,"&gt;="&amp;('1. Iestatījumi'!$C$9+(26-1)*7)))</f>
        <v/>
      </c>
      <c r="AB29" s="106">
        <f>IF($A29="","",COUNTIFS('3. Atvaļinājumu žurnāls'!$A$5:$A$200,$A29,'3. Atvaļinājumu žurnāls'!$F$5:$F$200,"Apstiprināts",'3. Atvaļinājumu žurnāls'!$C$5:$C$200,"&lt;="&amp;('1. Iestatījumi'!$C$9+(27-1)*7+6),'3. Atvaļinājumu žurnāls'!$D$5:$D$200,"&gt;="&amp;('1. Iestatījumi'!$C$9+(27-1)*7)))</f>
        <v/>
      </c>
      <c r="AC29" s="106">
        <f>IF($A29="","",COUNTIFS('3. Atvaļinājumu žurnāls'!$A$5:$A$200,$A29,'3. Atvaļinājumu žurnāls'!$F$5:$F$200,"Apstiprināts",'3. Atvaļinājumu žurnāls'!$C$5:$C$200,"&lt;="&amp;('1. Iestatījumi'!$C$9+(28-1)*7+6),'3. Atvaļinājumu žurnāls'!$D$5:$D$200,"&gt;="&amp;('1. Iestatījumi'!$C$9+(28-1)*7)))</f>
        <v/>
      </c>
      <c r="AD29" s="106">
        <f>IF($A29="","",COUNTIFS('3. Atvaļinājumu žurnāls'!$A$5:$A$200,$A29,'3. Atvaļinājumu žurnāls'!$F$5:$F$200,"Apstiprināts",'3. Atvaļinājumu žurnāls'!$C$5:$C$200,"&lt;="&amp;('1. Iestatījumi'!$C$9+(29-1)*7+6),'3. Atvaļinājumu žurnāls'!$D$5:$D$200,"&gt;="&amp;('1. Iestatījumi'!$C$9+(29-1)*7)))</f>
        <v/>
      </c>
      <c r="AE29" s="106">
        <f>IF($A29="","",COUNTIFS('3. Atvaļinājumu žurnāls'!$A$5:$A$200,$A29,'3. Atvaļinājumu žurnāls'!$F$5:$F$200,"Apstiprināts",'3. Atvaļinājumu žurnāls'!$C$5:$C$200,"&lt;="&amp;('1. Iestatījumi'!$C$9+(30-1)*7+6),'3. Atvaļinājumu žurnāls'!$D$5:$D$200,"&gt;="&amp;('1. Iestatījumi'!$C$9+(30-1)*7)))</f>
        <v/>
      </c>
      <c r="AF29" s="106">
        <f>IF($A29="","",COUNTIFS('3. Atvaļinājumu žurnāls'!$A$5:$A$200,$A29,'3. Atvaļinājumu žurnāls'!$F$5:$F$200,"Apstiprināts",'3. Atvaļinājumu žurnāls'!$C$5:$C$200,"&lt;="&amp;('1. Iestatījumi'!$C$9+(31-1)*7+6),'3. Atvaļinājumu žurnāls'!$D$5:$D$200,"&gt;="&amp;('1. Iestatījumi'!$C$9+(31-1)*7)))</f>
        <v/>
      </c>
      <c r="AG29" s="106">
        <f>IF($A29="","",COUNTIFS('3. Atvaļinājumu žurnāls'!$A$5:$A$200,$A29,'3. Atvaļinājumu žurnāls'!$F$5:$F$200,"Apstiprināts",'3. Atvaļinājumu žurnāls'!$C$5:$C$200,"&lt;="&amp;('1. Iestatījumi'!$C$9+(32-1)*7+6),'3. Atvaļinājumu žurnāls'!$D$5:$D$200,"&gt;="&amp;('1. Iestatījumi'!$C$9+(32-1)*7)))</f>
        <v/>
      </c>
      <c r="AH29" s="106">
        <f>IF($A29="","",COUNTIFS('3. Atvaļinājumu žurnāls'!$A$5:$A$200,$A29,'3. Atvaļinājumu žurnāls'!$F$5:$F$200,"Apstiprināts",'3. Atvaļinājumu žurnāls'!$C$5:$C$200,"&lt;="&amp;('1. Iestatījumi'!$C$9+(33-1)*7+6),'3. Atvaļinājumu žurnāls'!$D$5:$D$200,"&gt;="&amp;('1. Iestatījumi'!$C$9+(33-1)*7)))</f>
        <v/>
      </c>
      <c r="AI29" s="106">
        <f>IF($A29="","",COUNTIFS('3. Atvaļinājumu žurnāls'!$A$5:$A$200,$A29,'3. Atvaļinājumu žurnāls'!$F$5:$F$200,"Apstiprināts",'3. Atvaļinājumu žurnāls'!$C$5:$C$200,"&lt;="&amp;('1. Iestatījumi'!$C$9+(34-1)*7+6),'3. Atvaļinājumu žurnāls'!$D$5:$D$200,"&gt;="&amp;('1. Iestatījumi'!$C$9+(34-1)*7)))</f>
        <v/>
      </c>
      <c r="AJ29" s="106">
        <f>IF($A29="","",COUNTIFS('3. Atvaļinājumu žurnāls'!$A$5:$A$200,$A29,'3. Atvaļinājumu žurnāls'!$F$5:$F$200,"Apstiprināts",'3. Atvaļinājumu žurnāls'!$C$5:$C$200,"&lt;="&amp;('1. Iestatījumi'!$C$9+(35-1)*7+6),'3. Atvaļinājumu žurnāls'!$D$5:$D$200,"&gt;="&amp;('1. Iestatījumi'!$C$9+(35-1)*7)))</f>
        <v/>
      </c>
      <c r="AK29" s="106">
        <f>IF($A29="","",COUNTIFS('3. Atvaļinājumu žurnāls'!$A$5:$A$200,$A29,'3. Atvaļinājumu žurnāls'!$F$5:$F$200,"Apstiprināts",'3. Atvaļinājumu žurnāls'!$C$5:$C$200,"&lt;="&amp;('1. Iestatījumi'!$C$9+(36-1)*7+6),'3. Atvaļinājumu žurnāls'!$D$5:$D$200,"&gt;="&amp;('1. Iestatījumi'!$C$9+(36-1)*7)))</f>
        <v/>
      </c>
      <c r="AL29" s="106">
        <f>IF($A29="","",COUNTIFS('3. Atvaļinājumu žurnāls'!$A$5:$A$200,$A29,'3. Atvaļinājumu žurnāls'!$F$5:$F$200,"Apstiprināts",'3. Atvaļinājumu žurnāls'!$C$5:$C$200,"&lt;="&amp;('1. Iestatījumi'!$C$9+(37-1)*7+6),'3. Atvaļinājumu žurnāls'!$D$5:$D$200,"&gt;="&amp;('1. Iestatījumi'!$C$9+(37-1)*7)))</f>
        <v/>
      </c>
      <c r="AM29" s="106">
        <f>IF($A29="","",COUNTIFS('3. Atvaļinājumu žurnāls'!$A$5:$A$200,$A29,'3. Atvaļinājumu žurnāls'!$F$5:$F$200,"Apstiprināts",'3. Atvaļinājumu žurnāls'!$C$5:$C$200,"&lt;="&amp;('1. Iestatījumi'!$C$9+(38-1)*7+6),'3. Atvaļinājumu žurnāls'!$D$5:$D$200,"&gt;="&amp;('1. Iestatījumi'!$C$9+(38-1)*7)))</f>
        <v/>
      </c>
      <c r="AN29" s="106">
        <f>IF($A29="","",COUNTIFS('3. Atvaļinājumu žurnāls'!$A$5:$A$200,$A29,'3. Atvaļinājumu žurnāls'!$F$5:$F$200,"Apstiprināts",'3. Atvaļinājumu žurnāls'!$C$5:$C$200,"&lt;="&amp;('1. Iestatījumi'!$C$9+(39-1)*7+6),'3. Atvaļinājumu žurnāls'!$D$5:$D$200,"&gt;="&amp;('1. Iestatījumi'!$C$9+(39-1)*7)))</f>
        <v/>
      </c>
      <c r="AO29" s="106">
        <f>IF($A29="","",COUNTIFS('3. Atvaļinājumu žurnāls'!$A$5:$A$200,$A29,'3. Atvaļinājumu žurnāls'!$F$5:$F$200,"Apstiprināts",'3. Atvaļinājumu žurnāls'!$C$5:$C$200,"&lt;="&amp;('1. Iestatījumi'!$C$9+(40-1)*7+6),'3. Atvaļinājumu žurnāls'!$D$5:$D$200,"&gt;="&amp;('1. Iestatījumi'!$C$9+(40-1)*7)))</f>
        <v/>
      </c>
      <c r="AP29" s="106">
        <f>IF($A29="","",COUNTIFS('3. Atvaļinājumu žurnāls'!$A$5:$A$200,$A29,'3. Atvaļinājumu žurnāls'!$F$5:$F$200,"Apstiprināts",'3. Atvaļinājumu žurnāls'!$C$5:$C$200,"&lt;="&amp;('1. Iestatījumi'!$C$9+(41-1)*7+6),'3. Atvaļinājumu žurnāls'!$D$5:$D$200,"&gt;="&amp;('1. Iestatījumi'!$C$9+(41-1)*7)))</f>
        <v/>
      </c>
      <c r="AQ29" s="106">
        <f>IF($A29="","",COUNTIFS('3. Atvaļinājumu žurnāls'!$A$5:$A$200,$A29,'3. Atvaļinājumu žurnāls'!$F$5:$F$200,"Apstiprināts",'3. Atvaļinājumu žurnāls'!$C$5:$C$200,"&lt;="&amp;('1. Iestatījumi'!$C$9+(42-1)*7+6),'3. Atvaļinājumu žurnāls'!$D$5:$D$200,"&gt;="&amp;('1. Iestatījumi'!$C$9+(42-1)*7)))</f>
        <v/>
      </c>
      <c r="AR29" s="106">
        <f>IF($A29="","",COUNTIFS('3. Atvaļinājumu žurnāls'!$A$5:$A$200,$A29,'3. Atvaļinājumu žurnāls'!$F$5:$F$200,"Apstiprināts",'3. Atvaļinājumu žurnāls'!$C$5:$C$200,"&lt;="&amp;('1. Iestatījumi'!$C$9+(43-1)*7+6),'3. Atvaļinājumu žurnāls'!$D$5:$D$200,"&gt;="&amp;('1. Iestatījumi'!$C$9+(43-1)*7)))</f>
        <v/>
      </c>
      <c r="AS29" s="106">
        <f>IF($A29="","",COUNTIFS('3. Atvaļinājumu žurnāls'!$A$5:$A$200,$A29,'3. Atvaļinājumu žurnāls'!$F$5:$F$200,"Apstiprināts",'3. Atvaļinājumu žurnāls'!$C$5:$C$200,"&lt;="&amp;('1. Iestatījumi'!$C$9+(44-1)*7+6),'3. Atvaļinājumu žurnāls'!$D$5:$D$200,"&gt;="&amp;('1. Iestatījumi'!$C$9+(44-1)*7)))</f>
        <v/>
      </c>
      <c r="AT29" s="106">
        <f>IF($A29="","",COUNTIFS('3. Atvaļinājumu žurnāls'!$A$5:$A$200,$A29,'3. Atvaļinājumu žurnāls'!$F$5:$F$200,"Apstiprināts",'3. Atvaļinājumu žurnāls'!$C$5:$C$200,"&lt;="&amp;('1. Iestatījumi'!$C$9+(45-1)*7+6),'3. Atvaļinājumu žurnāls'!$D$5:$D$200,"&gt;="&amp;('1. Iestatījumi'!$C$9+(45-1)*7)))</f>
        <v/>
      </c>
      <c r="AU29" s="106">
        <f>IF($A29="","",COUNTIFS('3. Atvaļinājumu žurnāls'!$A$5:$A$200,$A29,'3. Atvaļinājumu žurnāls'!$F$5:$F$200,"Apstiprināts",'3. Atvaļinājumu žurnāls'!$C$5:$C$200,"&lt;="&amp;('1. Iestatījumi'!$C$9+(46-1)*7+6),'3. Atvaļinājumu žurnāls'!$D$5:$D$200,"&gt;="&amp;('1. Iestatījumi'!$C$9+(46-1)*7)))</f>
        <v/>
      </c>
      <c r="AV29" s="106">
        <f>IF($A29="","",COUNTIFS('3. Atvaļinājumu žurnāls'!$A$5:$A$200,$A29,'3. Atvaļinājumu žurnāls'!$F$5:$F$200,"Apstiprināts",'3. Atvaļinājumu žurnāls'!$C$5:$C$200,"&lt;="&amp;('1. Iestatījumi'!$C$9+(47-1)*7+6),'3. Atvaļinājumu žurnāls'!$D$5:$D$200,"&gt;="&amp;('1. Iestatījumi'!$C$9+(47-1)*7)))</f>
        <v/>
      </c>
      <c r="AW29" s="106">
        <f>IF($A29="","",COUNTIFS('3. Atvaļinājumu žurnāls'!$A$5:$A$200,$A29,'3. Atvaļinājumu žurnāls'!$F$5:$F$200,"Apstiprināts",'3. Atvaļinājumu žurnāls'!$C$5:$C$200,"&lt;="&amp;('1. Iestatījumi'!$C$9+(48-1)*7+6),'3. Atvaļinājumu žurnāls'!$D$5:$D$200,"&gt;="&amp;('1. Iestatījumi'!$C$9+(48-1)*7)))</f>
        <v/>
      </c>
      <c r="AX29" s="106">
        <f>IF($A29="","",COUNTIFS('3. Atvaļinājumu žurnāls'!$A$5:$A$200,$A29,'3. Atvaļinājumu žurnāls'!$F$5:$F$200,"Apstiprināts",'3. Atvaļinājumu žurnāls'!$C$5:$C$200,"&lt;="&amp;('1. Iestatījumi'!$C$9+(49-1)*7+6),'3. Atvaļinājumu žurnāls'!$D$5:$D$200,"&gt;="&amp;('1. Iestatījumi'!$C$9+(49-1)*7)))</f>
        <v/>
      </c>
      <c r="AY29" s="106">
        <f>IF($A29="","",COUNTIFS('3. Atvaļinājumu žurnāls'!$A$5:$A$200,$A29,'3. Atvaļinājumu žurnāls'!$F$5:$F$200,"Apstiprināts",'3. Atvaļinājumu žurnāls'!$C$5:$C$200,"&lt;="&amp;('1. Iestatījumi'!$C$9+(50-1)*7+6),'3. Atvaļinājumu žurnāls'!$D$5:$D$200,"&gt;="&amp;('1. Iestatījumi'!$C$9+(50-1)*7)))</f>
        <v/>
      </c>
      <c r="AZ29" s="106">
        <f>IF($A29="","",COUNTIFS('3. Atvaļinājumu žurnāls'!$A$5:$A$200,$A29,'3. Atvaļinājumu žurnāls'!$F$5:$F$200,"Apstiprināts",'3. Atvaļinājumu žurnāls'!$C$5:$C$200,"&lt;="&amp;('1. Iestatījumi'!$C$9+(51-1)*7+6),'3. Atvaļinājumu žurnāls'!$D$5:$D$200,"&gt;="&amp;('1. Iestatījumi'!$C$9+(51-1)*7)))</f>
        <v/>
      </c>
      <c r="BA29" s="106">
        <f>IF($A29="","",COUNTIFS('3. Atvaļinājumu žurnāls'!$A$5:$A$200,$A29,'3. Atvaļinājumu žurnāls'!$F$5:$F$200,"Apstiprināts",'3. Atvaļinājumu žurnāls'!$C$5:$C$200,"&lt;="&amp;('1. Iestatījumi'!$C$9+(52-1)*7+6),'3. Atvaļinājumu žurnāls'!$D$5:$D$200,"&gt;="&amp;('1. Iestatījumi'!$C$9+(52-1)*7)))</f>
        <v/>
      </c>
    </row>
    <row r="30" ht="18" customHeight="1" s="55">
      <c r="A30" s="105">
        <f>IF('2. Darbinieki'!A30="","",'2. Darbinieki'!A30)</f>
        <v/>
      </c>
      <c r="B30" s="106">
        <f>IF($A30="","",COUNTIFS('3. Atvaļinājumu žurnāls'!$A$5:$A$200,$A30,'3. Atvaļinājumu žurnāls'!$F$5:$F$200,"Apstiprināts",'3. Atvaļinājumu žurnāls'!$C$5:$C$200,"&lt;="&amp;('1. Iestatījumi'!$C$9+(1-1)*7+6),'3. Atvaļinājumu žurnāls'!$D$5:$D$200,"&gt;="&amp;('1. Iestatījumi'!$C$9+(1-1)*7)))</f>
        <v/>
      </c>
      <c r="C30" s="106">
        <f>IF($A30="","",COUNTIFS('3. Atvaļinājumu žurnāls'!$A$5:$A$200,$A30,'3. Atvaļinājumu žurnāls'!$F$5:$F$200,"Apstiprināts",'3. Atvaļinājumu žurnāls'!$C$5:$C$200,"&lt;="&amp;('1. Iestatījumi'!$C$9+(2-1)*7+6),'3. Atvaļinājumu žurnāls'!$D$5:$D$200,"&gt;="&amp;('1. Iestatījumi'!$C$9+(2-1)*7)))</f>
        <v/>
      </c>
      <c r="D30" s="106">
        <f>IF($A30="","",COUNTIFS('3. Atvaļinājumu žurnāls'!$A$5:$A$200,$A30,'3. Atvaļinājumu žurnāls'!$F$5:$F$200,"Apstiprināts",'3. Atvaļinājumu žurnāls'!$C$5:$C$200,"&lt;="&amp;('1. Iestatījumi'!$C$9+(3-1)*7+6),'3. Atvaļinājumu žurnāls'!$D$5:$D$200,"&gt;="&amp;('1. Iestatījumi'!$C$9+(3-1)*7)))</f>
        <v/>
      </c>
      <c r="E30" s="106">
        <f>IF($A30="","",COUNTIFS('3. Atvaļinājumu žurnāls'!$A$5:$A$200,$A30,'3. Atvaļinājumu žurnāls'!$F$5:$F$200,"Apstiprināts",'3. Atvaļinājumu žurnāls'!$C$5:$C$200,"&lt;="&amp;('1. Iestatījumi'!$C$9+(4-1)*7+6),'3. Atvaļinājumu žurnāls'!$D$5:$D$200,"&gt;="&amp;('1. Iestatījumi'!$C$9+(4-1)*7)))</f>
        <v/>
      </c>
      <c r="F30" s="106">
        <f>IF($A30="","",COUNTIFS('3. Atvaļinājumu žurnāls'!$A$5:$A$200,$A30,'3. Atvaļinājumu žurnāls'!$F$5:$F$200,"Apstiprināts",'3. Atvaļinājumu žurnāls'!$C$5:$C$200,"&lt;="&amp;('1. Iestatījumi'!$C$9+(5-1)*7+6),'3. Atvaļinājumu žurnāls'!$D$5:$D$200,"&gt;="&amp;('1. Iestatījumi'!$C$9+(5-1)*7)))</f>
        <v/>
      </c>
      <c r="G30" s="106">
        <f>IF($A30="","",COUNTIFS('3. Atvaļinājumu žurnāls'!$A$5:$A$200,$A30,'3. Atvaļinājumu žurnāls'!$F$5:$F$200,"Apstiprināts",'3. Atvaļinājumu žurnāls'!$C$5:$C$200,"&lt;="&amp;('1. Iestatījumi'!$C$9+(6-1)*7+6),'3. Atvaļinājumu žurnāls'!$D$5:$D$200,"&gt;="&amp;('1. Iestatījumi'!$C$9+(6-1)*7)))</f>
        <v/>
      </c>
      <c r="H30" s="106">
        <f>IF($A30="","",COUNTIFS('3. Atvaļinājumu žurnāls'!$A$5:$A$200,$A30,'3. Atvaļinājumu žurnāls'!$F$5:$F$200,"Apstiprināts",'3. Atvaļinājumu žurnāls'!$C$5:$C$200,"&lt;="&amp;('1. Iestatījumi'!$C$9+(7-1)*7+6),'3. Atvaļinājumu žurnāls'!$D$5:$D$200,"&gt;="&amp;('1. Iestatījumi'!$C$9+(7-1)*7)))</f>
        <v/>
      </c>
      <c r="I30" s="106">
        <f>IF($A30="","",COUNTIFS('3. Atvaļinājumu žurnāls'!$A$5:$A$200,$A30,'3. Atvaļinājumu žurnāls'!$F$5:$F$200,"Apstiprināts",'3. Atvaļinājumu žurnāls'!$C$5:$C$200,"&lt;="&amp;('1. Iestatījumi'!$C$9+(8-1)*7+6),'3. Atvaļinājumu žurnāls'!$D$5:$D$200,"&gt;="&amp;('1. Iestatījumi'!$C$9+(8-1)*7)))</f>
        <v/>
      </c>
      <c r="J30" s="106">
        <f>IF($A30="","",COUNTIFS('3. Atvaļinājumu žurnāls'!$A$5:$A$200,$A30,'3. Atvaļinājumu žurnāls'!$F$5:$F$200,"Apstiprināts",'3. Atvaļinājumu žurnāls'!$C$5:$C$200,"&lt;="&amp;('1. Iestatījumi'!$C$9+(9-1)*7+6),'3. Atvaļinājumu žurnāls'!$D$5:$D$200,"&gt;="&amp;('1. Iestatījumi'!$C$9+(9-1)*7)))</f>
        <v/>
      </c>
      <c r="K30" s="106">
        <f>IF($A30="","",COUNTIFS('3. Atvaļinājumu žurnāls'!$A$5:$A$200,$A30,'3. Atvaļinājumu žurnāls'!$F$5:$F$200,"Apstiprināts",'3. Atvaļinājumu žurnāls'!$C$5:$C$200,"&lt;="&amp;('1. Iestatījumi'!$C$9+(10-1)*7+6),'3. Atvaļinājumu žurnāls'!$D$5:$D$200,"&gt;="&amp;('1. Iestatījumi'!$C$9+(10-1)*7)))</f>
        <v/>
      </c>
      <c r="L30" s="106">
        <f>IF($A30="","",COUNTIFS('3. Atvaļinājumu žurnāls'!$A$5:$A$200,$A30,'3. Atvaļinājumu žurnāls'!$F$5:$F$200,"Apstiprināts",'3. Atvaļinājumu žurnāls'!$C$5:$C$200,"&lt;="&amp;('1. Iestatījumi'!$C$9+(11-1)*7+6),'3. Atvaļinājumu žurnāls'!$D$5:$D$200,"&gt;="&amp;('1. Iestatījumi'!$C$9+(11-1)*7)))</f>
        <v/>
      </c>
      <c r="M30" s="106">
        <f>IF($A30="","",COUNTIFS('3. Atvaļinājumu žurnāls'!$A$5:$A$200,$A30,'3. Atvaļinājumu žurnāls'!$F$5:$F$200,"Apstiprināts",'3. Atvaļinājumu žurnāls'!$C$5:$C$200,"&lt;="&amp;('1. Iestatījumi'!$C$9+(12-1)*7+6),'3. Atvaļinājumu žurnāls'!$D$5:$D$200,"&gt;="&amp;('1. Iestatījumi'!$C$9+(12-1)*7)))</f>
        <v/>
      </c>
      <c r="N30" s="106">
        <f>IF($A30="","",COUNTIFS('3. Atvaļinājumu žurnāls'!$A$5:$A$200,$A30,'3. Atvaļinājumu žurnāls'!$F$5:$F$200,"Apstiprināts",'3. Atvaļinājumu žurnāls'!$C$5:$C$200,"&lt;="&amp;('1. Iestatījumi'!$C$9+(13-1)*7+6),'3. Atvaļinājumu žurnāls'!$D$5:$D$200,"&gt;="&amp;('1. Iestatījumi'!$C$9+(13-1)*7)))</f>
        <v/>
      </c>
      <c r="O30" s="106">
        <f>IF($A30="","",COUNTIFS('3. Atvaļinājumu žurnāls'!$A$5:$A$200,$A30,'3. Atvaļinājumu žurnāls'!$F$5:$F$200,"Apstiprināts",'3. Atvaļinājumu žurnāls'!$C$5:$C$200,"&lt;="&amp;('1. Iestatījumi'!$C$9+(14-1)*7+6),'3. Atvaļinājumu žurnāls'!$D$5:$D$200,"&gt;="&amp;('1. Iestatījumi'!$C$9+(14-1)*7)))</f>
        <v/>
      </c>
      <c r="P30" s="106">
        <f>IF($A30="","",COUNTIFS('3. Atvaļinājumu žurnāls'!$A$5:$A$200,$A30,'3. Atvaļinājumu žurnāls'!$F$5:$F$200,"Apstiprināts",'3. Atvaļinājumu žurnāls'!$C$5:$C$200,"&lt;="&amp;('1. Iestatījumi'!$C$9+(15-1)*7+6),'3. Atvaļinājumu žurnāls'!$D$5:$D$200,"&gt;="&amp;('1. Iestatījumi'!$C$9+(15-1)*7)))</f>
        <v/>
      </c>
      <c r="Q30" s="106">
        <f>IF($A30="","",COUNTIFS('3. Atvaļinājumu žurnāls'!$A$5:$A$200,$A30,'3. Atvaļinājumu žurnāls'!$F$5:$F$200,"Apstiprināts",'3. Atvaļinājumu žurnāls'!$C$5:$C$200,"&lt;="&amp;('1. Iestatījumi'!$C$9+(16-1)*7+6),'3. Atvaļinājumu žurnāls'!$D$5:$D$200,"&gt;="&amp;('1. Iestatījumi'!$C$9+(16-1)*7)))</f>
        <v/>
      </c>
      <c r="R30" s="106">
        <f>IF($A30="","",COUNTIFS('3. Atvaļinājumu žurnāls'!$A$5:$A$200,$A30,'3. Atvaļinājumu žurnāls'!$F$5:$F$200,"Apstiprināts",'3. Atvaļinājumu žurnāls'!$C$5:$C$200,"&lt;="&amp;('1. Iestatījumi'!$C$9+(17-1)*7+6),'3. Atvaļinājumu žurnāls'!$D$5:$D$200,"&gt;="&amp;('1. Iestatījumi'!$C$9+(17-1)*7)))</f>
        <v/>
      </c>
      <c r="S30" s="106">
        <f>IF($A30="","",COUNTIFS('3. Atvaļinājumu žurnāls'!$A$5:$A$200,$A30,'3. Atvaļinājumu žurnāls'!$F$5:$F$200,"Apstiprināts",'3. Atvaļinājumu žurnāls'!$C$5:$C$200,"&lt;="&amp;('1. Iestatījumi'!$C$9+(18-1)*7+6),'3. Atvaļinājumu žurnāls'!$D$5:$D$200,"&gt;="&amp;('1. Iestatījumi'!$C$9+(18-1)*7)))</f>
        <v/>
      </c>
      <c r="T30" s="106">
        <f>IF($A30="","",COUNTIFS('3. Atvaļinājumu žurnāls'!$A$5:$A$200,$A30,'3. Atvaļinājumu žurnāls'!$F$5:$F$200,"Apstiprināts",'3. Atvaļinājumu žurnāls'!$C$5:$C$200,"&lt;="&amp;('1. Iestatījumi'!$C$9+(19-1)*7+6),'3. Atvaļinājumu žurnāls'!$D$5:$D$200,"&gt;="&amp;('1. Iestatījumi'!$C$9+(19-1)*7)))</f>
        <v/>
      </c>
      <c r="U30" s="106">
        <f>IF($A30="","",COUNTIFS('3. Atvaļinājumu žurnāls'!$A$5:$A$200,$A30,'3. Atvaļinājumu žurnāls'!$F$5:$F$200,"Apstiprināts",'3. Atvaļinājumu žurnāls'!$C$5:$C$200,"&lt;="&amp;('1. Iestatījumi'!$C$9+(20-1)*7+6),'3. Atvaļinājumu žurnāls'!$D$5:$D$200,"&gt;="&amp;('1. Iestatījumi'!$C$9+(20-1)*7)))</f>
        <v/>
      </c>
      <c r="V30" s="106">
        <f>IF($A30="","",COUNTIFS('3. Atvaļinājumu žurnāls'!$A$5:$A$200,$A30,'3. Atvaļinājumu žurnāls'!$F$5:$F$200,"Apstiprināts",'3. Atvaļinājumu žurnāls'!$C$5:$C$200,"&lt;="&amp;('1. Iestatījumi'!$C$9+(21-1)*7+6),'3. Atvaļinājumu žurnāls'!$D$5:$D$200,"&gt;="&amp;('1. Iestatījumi'!$C$9+(21-1)*7)))</f>
        <v/>
      </c>
      <c r="W30" s="106">
        <f>IF($A30="","",COUNTIFS('3. Atvaļinājumu žurnāls'!$A$5:$A$200,$A30,'3. Atvaļinājumu žurnāls'!$F$5:$F$200,"Apstiprināts",'3. Atvaļinājumu žurnāls'!$C$5:$C$200,"&lt;="&amp;('1. Iestatījumi'!$C$9+(22-1)*7+6),'3. Atvaļinājumu žurnāls'!$D$5:$D$200,"&gt;="&amp;('1. Iestatījumi'!$C$9+(22-1)*7)))</f>
        <v/>
      </c>
      <c r="X30" s="106">
        <f>IF($A30="","",COUNTIFS('3. Atvaļinājumu žurnāls'!$A$5:$A$200,$A30,'3. Atvaļinājumu žurnāls'!$F$5:$F$200,"Apstiprināts",'3. Atvaļinājumu žurnāls'!$C$5:$C$200,"&lt;="&amp;('1. Iestatījumi'!$C$9+(23-1)*7+6),'3. Atvaļinājumu žurnāls'!$D$5:$D$200,"&gt;="&amp;('1. Iestatījumi'!$C$9+(23-1)*7)))</f>
        <v/>
      </c>
      <c r="Y30" s="106">
        <f>IF($A30="","",COUNTIFS('3. Atvaļinājumu žurnāls'!$A$5:$A$200,$A30,'3. Atvaļinājumu žurnāls'!$F$5:$F$200,"Apstiprināts",'3. Atvaļinājumu žurnāls'!$C$5:$C$200,"&lt;="&amp;('1. Iestatījumi'!$C$9+(24-1)*7+6),'3. Atvaļinājumu žurnāls'!$D$5:$D$200,"&gt;="&amp;('1. Iestatījumi'!$C$9+(24-1)*7)))</f>
        <v/>
      </c>
      <c r="Z30" s="106">
        <f>IF($A30="","",COUNTIFS('3. Atvaļinājumu žurnāls'!$A$5:$A$200,$A30,'3. Atvaļinājumu žurnāls'!$F$5:$F$200,"Apstiprināts",'3. Atvaļinājumu žurnāls'!$C$5:$C$200,"&lt;="&amp;('1. Iestatījumi'!$C$9+(25-1)*7+6),'3. Atvaļinājumu žurnāls'!$D$5:$D$200,"&gt;="&amp;('1. Iestatījumi'!$C$9+(25-1)*7)))</f>
        <v/>
      </c>
      <c r="AA30" s="106">
        <f>IF($A30="","",COUNTIFS('3. Atvaļinājumu žurnāls'!$A$5:$A$200,$A30,'3. Atvaļinājumu žurnāls'!$F$5:$F$200,"Apstiprināts",'3. Atvaļinājumu žurnāls'!$C$5:$C$200,"&lt;="&amp;('1. Iestatījumi'!$C$9+(26-1)*7+6),'3. Atvaļinājumu žurnāls'!$D$5:$D$200,"&gt;="&amp;('1. Iestatījumi'!$C$9+(26-1)*7)))</f>
        <v/>
      </c>
      <c r="AB30" s="106">
        <f>IF($A30="","",COUNTIFS('3. Atvaļinājumu žurnāls'!$A$5:$A$200,$A30,'3. Atvaļinājumu žurnāls'!$F$5:$F$200,"Apstiprināts",'3. Atvaļinājumu žurnāls'!$C$5:$C$200,"&lt;="&amp;('1. Iestatījumi'!$C$9+(27-1)*7+6),'3. Atvaļinājumu žurnāls'!$D$5:$D$200,"&gt;="&amp;('1. Iestatījumi'!$C$9+(27-1)*7)))</f>
        <v/>
      </c>
      <c r="AC30" s="106">
        <f>IF($A30="","",COUNTIFS('3. Atvaļinājumu žurnāls'!$A$5:$A$200,$A30,'3. Atvaļinājumu žurnāls'!$F$5:$F$200,"Apstiprināts",'3. Atvaļinājumu žurnāls'!$C$5:$C$200,"&lt;="&amp;('1. Iestatījumi'!$C$9+(28-1)*7+6),'3. Atvaļinājumu žurnāls'!$D$5:$D$200,"&gt;="&amp;('1. Iestatījumi'!$C$9+(28-1)*7)))</f>
        <v/>
      </c>
      <c r="AD30" s="106">
        <f>IF($A30="","",COUNTIFS('3. Atvaļinājumu žurnāls'!$A$5:$A$200,$A30,'3. Atvaļinājumu žurnāls'!$F$5:$F$200,"Apstiprināts",'3. Atvaļinājumu žurnāls'!$C$5:$C$200,"&lt;="&amp;('1. Iestatījumi'!$C$9+(29-1)*7+6),'3. Atvaļinājumu žurnāls'!$D$5:$D$200,"&gt;="&amp;('1. Iestatījumi'!$C$9+(29-1)*7)))</f>
        <v/>
      </c>
      <c r="AE30" s="106">
        <f>IF($A30="","",COUNTIFS('3. Atvaļinājumu žurnāls'!$A$5:$A$200,$A30,'3. Atvaļinājumu žurnāls'!$F$5:$F$200,"Apstiprināts",'3. Atvaļinājumu žurnāls'!$C$5:$C$200,"&lt;="&amp;('1. Iestatījumi'!$C$9+(30-1)*7+6),'3. Atvaļinājumu žurnāls'!$D$5:$D$200,"&gt;="&amp;('1. Iestatījumi'!$C$9+(30-1)*7)))</f>
        <v/>
      </c>
      <c r="AF30" s="106">
        <f>IF($A30="","",COUNTIFS('3. Atvaļinājumu žurnāls'!$A$5:$A$200,$A30,'3. Atvaļinājumu žurnāls'!$F$5:$F$200,"Apstiprināts",'3. Atvaļinājumu žurnāls'!$C$5:$C$200,"&lt;="&amp;('1. Iestatījumi'!$C$9+(31-1)*7+6),'3. Atvaļinājumu žurnāls'!$D$5:$D$200,"&gt;="&amp;('1. Iestatījumi'!$C$9+(31-1)*7)))</f>
        <v/>
      </c>
      <c r="AG30" s="106">
        <f>IF($A30="","",COUNTIFS('3. Atvaļinājumu žurnāls'!$A$5:$A$200,$A30,'3. Atvaļinājumu žurnāls'!$F$5:$F$200,"Apstiprināts",'3. Atvaļinājumu žurnāls'!$C$5:$C$200,"&lt;="&amp;('1. Iestatījumi'!$C$9+(32-1)*7+6),'3. Atvaļinājumu žurnāls'!$D$5:$D$200,"&gt;="&amp;('1. Iestatījumi'!$C$9+(32-1)*7)))</f>
        <v/>
      </c>
      <c r="AH30" s="106">
        <f>IF($A30="","",COUNTIFS('3. Atvaļinājumu žurnāls'!$A$5:$A$200,$A30,'3. Atvaļinājumu žurnāls'!$F$5:$F$200,"Apstiprināts",'3. Atvaļinājumu žurnāls'!$C$5:$C$200,"&lt;="&amp;('1. Iestatījumi'!$C$9+(33-1)*7+6),'3. Atvaļinājumu žurnāls'!$D$5:$D$200,"&gt;="&amp;('1. Iestatījumi'!$C$9+(33-1)*7)))</f>
        <v/>
      </c>
      <c r="AI30" s="106">
        <f>IF($A30="","",COUNTIFS('3. Atvaļinājumu žurnāls'!$A$5:$A$200,$A30,'3. Atvaļinājumu žurnāls'!$F$5:$F$200,"Apstiprināts",'3. Atvaļinājumu žurnāls'!$C$5:$C$200,"&lt;="&amp;('1. Iestatījumi'!$C$9+(34-1)*7+6),'3. Atvaļinājumu žurnāls'!$D$5:$D$200,"&gt;="&amp;('1. Iestatījumi'!$C$9+(34-1)*7)))</f>
        <v/>
      </c>
      <c r="AJ30" s="106">
        <f>IF($A30="","",COUNTIFS('3. Atvaļinājumu žurnāls'!$A$5:$A$200,$A30,'3. Atvaļinājumu žurnāls'!$F$5:$F$200,"Apstiprināts",'3. Atvaļinājumu žurnāls'!$C$5:$C$200,"&lt;="&amp;('1. Iestatījumi'!$C$9+(35-1)*7+6),'3. Atvaļinājumu žurnāls'!$D$5:$D$200,"&gt;="&amp;('1. Iestatījumi'!$C$9+(35-1)*7)))</f>
        <v/>
      </c>
      <c r="AK30" s="106">
        <f>IF($A30="","",COUNTIFS('3. Atvaļinājumu žurnāls'!$A$5:$A$200,$A30,'3. Atvaļinājumu žurnāls'!$F$5:$F$200,"Apstiprināts",'3. Atvaļinājumu žurnāls'!$C$5:$C$200,"&lt;="&amp;('1. Iestatījumi'!$C$9+(36-1)*7+6),'3. Atvaļinājumu žurnāls'!$D$5:$D$200,"&gt;="&amp;('1. Iestatījumi'!$C$9+(36-1)*7)))</f>
        <v/>
      </c>
      <c r="AL30" s="106">
        <f>IF($A30="","",COUNTIFS('3. Atvaļinājumu žurnāls'!$A$5:$A$200,$A30,'3. Atvaļinājumu žurnāls'!$F$5:$F$200,"Apstiprināts",'3. Atvaļinājumu žurnāls'!$C$5:$C$200,"&lt;="&amp;('1. Iestatījumi'!$C$9+(37-1)*7+6),'3. Atvaļinājumu žurnāls'!$D$5:$D$200,"&gt;="&amp;('1. Iestatījumi'!$C$9+(37-1)*7)))</f>
        <v/>
      </c>
      <c r="AM30" s="106">
        <f>IF($A30="","",COUNTIFS('3. Atvaļinājumu žurnāls'!$A$5:$A$200,$A30,'3. Atvaļinājumu žurnāls'!$F$5:$F$200,"Apstiprināts",'3. Atvaļinājumu žurnāls'!$C$5:$C$200,"&lt;="&amp;('1. Iestatījumi'!$C$9+(38-1)*7+6),'3. Atvaļinājumu žurnāls'!$D$5:$D$200,"&gt;="&amp;('1. Iestatījumi'!$C$9+(38-1)*7)))</f>
        <v/>
      </c>
      <c r="AN30" s="106">
        <f>IF($A30="","",COUNTIFS('3. Atvaļinājumu žurnāls'!$A$5:$A$200,$A30,'3. Atvaļinājumu žurnāls'!$F$5:$F$200,"Apstiprināts",'3. Atvaļinājumu žurnāls'!$C$5:$C$200,"&lt;="&amp;('1. Iestatījumi'!$C$9+(39-1)*7+6),'3. Atvaļinājumu žurnāls'!$D$5:$D$200,"&gt;="&amp;('1. Iestatījumi'!$C$9+(39-1)*7)))</f>
        <v/>
      </c>
      <c r="AO30" s="106">
        <f>IF($A30="","",COUNTIFS('3. Atvaļinājumu žurnāls'!$A$5:$A$200,$A30,'3. Atvaļinājumu žurnāls'!$F$5:$F$200,"Apstiprināts",'3. Atvaļinājumu žurnāls'!$C$5:$C$200,"&lt;="&amp;('1. Iestatījumi'!$C$9+(40-1)*7+6),'3. Atvaļinājumu žurnāls'!$D$5:$D$200,"&gt;="&amp;('1. Iestatījumi'!$C$9+(40-1)*7)))</f>
        <v/>
      </c>
      <c r="AP30" s="106">
        <f>IF($A30="","",COUNTIFS('3. Atvaļinājumu žurnāls'!$A$5:$A$200,$A30,'3. Atvaļinājumu žurnāls'!$F$5:$F$200,"Apstiprināts",'3. Atvaļinājumu žurnāls'!$C$5:$C$200,"&lt;="&amp;('1. Iestatījumi'!$C$9+(41-1)*7+6),'3. Atvaļinājumu žurnāls'!$D$5:$D$200,"&gt;="&amp;('1. Iestatījumi'!$C$9+(41-1)*7)))</f>
        <v/>
      </c>
      <c r="AQ30" s="106">
        <f>IF($A30="","",COUNTIFS('3. Atvaļinājumu žurnāls'!$A$5:$A$200,$A30,'3. Atvaļinājumu žurnāls'!$F$5:$F$200,"Apstiprināts",'3. Atvaļinājumu žurnāls'!$C$5:$C$200,"&lt;="&amp;('1. Iestatījumi'!$C$9+(42-1)*7+6),'3. Atvaļinājumu žurnāls'!$D$5:$D$200,"&gt;="&amp;('1. Iestatījumi'!$C$9+(42-1)*7)))</f>
        <v/>
      </c>
      <c r="AR30" s="106">
        <f>IF($A30="","",COUNTIFS('3. Atvaļinājumu žurnāls'!$A$5:$A$200,$A30,'3. Atvaļinājumu žurnāls'!$F$5:$F$200,"Apstiprināts",'3. Atvaļinājumu žurnāls'!$C$5:$C$200,"&lt;="&amp;('1. Iestatījumi'!$C$9+(43-1)*7+6),'3. Atvaļinājumu žurnāls'!$D$5:$D$200,"&gt;="&amp;('1. Iestatījumi'!$C$9+(43-1)*7)))</f>
        <v/>
      </c>
      <c r="AS30" s="106">
        <f>IF($A30="","",COUNTIFS('3. Atvaļinājumu žurnāls'!$A$5:$A$200,$A30,'3. Atvaļinājumu žurnāls'!$F$5:$F$200,"Apstiprināts",'3. Atvaļinājumu žurnāls'!$C$5:$C$200,"&lt;="&amp;('1. Iestatījumi'!$C$9+(44-1)*7+6),'3. Atvaļinājumu žurnāls'!$D$5:$D$200,"&gt;="&amp;('1. Iestatījumi'!$C$9+(44-1)*7)))</f>
        <v/>
      </c>
      <c r="AT30" s="106">
        <f>IF($A30="","",COUNTIFS('3. Atvaļinājumu žurnāls'!$A$5:$A$200,$A30,'3. Atvaļinājumu žurnāls'!$F$5:$F$200,"Apstiprināts",'3. Atvaļinājumu žurnāls'!$C$5:$C$200,"&lt;="&amp;('1. Iestatījumi'!$C$9+(45-1)*7+6),'3. Atvaļinājumu žurnāls'!$D$5:$D$200,"&gt;="&amp;('1. Iestatījumi'!$C$9+(45-1)*7)))</f>
        <v/>
      </c>
      <c r="AU30" s="106">
        <f>IF($A30="","",COUNTIFS('3. Atvaļinājumu žurnāls'!$A$5:$A$200,$A30,'3. Atvaļinājumu žurnāls'!$F$5:$F$200,"Apstiprināts",'3. Atvaļinājumu žurnāls'!$C$5:$C$200,"&lt;="&amp;('1. Iestatījumi'!$C$9+(46-1)*7+6),'3. Atvaļinājumu žurnāls'!$D$5:$D$200,"&gt;="&amp;('1. Iestatījumi'!$C$9+(46-1)*7)))</f>
        <v/>
      </c>
      <c r="AV30" s="106">
        <f>IF($A30="","",COUNTIFS('3. Atvaļinājumu žurnāls'!$A$5:$A$200,$A30,'3. Atvaļinājumu žurnāls'!$F$5:$F$200,"Apstiprināts",'3. Atvaļinājumu žurnāls'!$C$5:$C$200,"&lt;="&amp;('1. Iestatījumi'!$C$9+(47-1)*7+6),'3. Atvaļinājumu žurnāls'!$D$5:$D$200,"&gt;="&amp;('1. Iestatījumi'!$C$9+(47-1)*7)))</f>
        <v/>
      </c>
      <c r="AW30" s="106">
        <f>IF($A30="","",COUNTIFS('3. Atvaļinājumu žurnāls'!$A$5:$A$200,$A30,'3. Atvaļinājumu žurnāls'!$F$5:$F$200,"Apstiprināts",'3. Atvaļinājumu žurnāls'!$C$5:$C$200,"&lt;="&amp;('1. Iestatījumi'!$C$9+(48-1)*7+6),'3. Atvaļinājumu žurnāls'!$D$5:$D$200,"&gt;="&amp;('1. Iestatījumi'!$C$9+(48-1)*7)))</f>
        <v/>
      </c>
      <c r="AX30" s="106">
        <f>IF($A30="","",COUNTIFS('3. Atvaļinājumu žurnāls'!$A$5:$A$200,$A30,'3. Atvaļinājumu žurnāls'!$F$5:$F$200,"Apstiprināts",'3. Atvaļinājumu žurnāls'!$C$5:$C$200,"&lt;="&amp;('1. Iestatījumi'!$C$9+(49-1)*7+6),'3. Atvaļinājumu žurnāls'!$D$5:$D$200,"&gt;="&amp;('1. Iestatījumi'!$C$9+(49-1)*7)))</f>
        <v/>
      </c>
      <c r="AY30" s="106">
        <f>IF($A30="","",COUNTIFS('3. Atvaļinājumu žurnāls'!$A$5:$A$200,$A30,'3. Atvaļinājumu žurnāls'!$F$5:$F$200,"Apstiprināts",'3. Atvaļinājumu žurnāls'!$C$5:$C$200,"&lt;="&amp;('1. Iestatījumi'!$C$9+(50-1)*7+6),'3. Atvaļinājumu žurnāls'!$D$5:$D$200,"&gt;="&amp;('1. Iestatījumi'!$C$9+(50-1)*7)))</f>
        <v/>
      </c>
      <c r="AZ30" s="106">
        <f>IF($A30="","",COUNTIFS('3. Atvaļinājumu žurnāls'!$A$5:$A$200,$A30,'3. Atvaļinājumu žurnāls'!$F$5:$F$200,"Apstiprināts",'3. Atvaļinājumu žurnāls'!$C$5:$C$200,"&lt;="&amp;('1. Iestatījumi'!$C$9+(51-1)*7+6),'3. Atvaļinājumu žurnāls'!$D$5:$D$200,"&gt;="&amp;('1. Iestatījumi'!$C$9+(51-1)*7)))</f>
        <v/>
      </c>
      <c r="BA30" s="106">
        <f>IF($A30="","",COUNTIFS('3. Atvaļinājumu žurnāls'!$A$5:$A$200,$A30,'3. Atvaļinājumu žurnāls'!$F$5:$F$200,"Apstiprināts",'3. Atvaļinājumu žurnāls'!$C$5:$C$200,"&lt;="&amp;('1. Iestatījumi'!$C$9+(52-1)*7+6),'3. Atvaļinājumu žurnāls'!$D$5:$D$200,"&gt;="&amp;('1. Iestatījumi'!$C$9+(52-1)*7)))</f>
        <v/>
      </c>
    </row>
    <row r="31" ht="18" customHeight="1" s="55">
      <c r="A31" s="105">
        <f>IF('2. Darbinieki'!A31="","",'2. Darbinieki'!A31)</f>
        <v/>
      </c>
      <c r="B31" s="106">
        <f>IF($A31="","",COUNTIFS('3. Atvaļinājumu žurnāls'!$A$5:$A$200,$A31,'3. Atvaļinājumu žurnāls'!$F$5:$F$200,"Apstiprināts",'3. Atvaļinājumu žurnāls'!$C$5:$C$200,"&lt;="&amp;('1. Iestatījumi'!$C$9+(1-1)*7+6),'3. Atvaļinājumu žurnāls'!$D$5:$D$200,"&gt;="&amp;('1. Iestatījumi'!$C$9+(1-1)*7)))</f>
        <v/>
      </c>
      <c r="C31" s="106">
        <f>IF($A31="","",COUNTIFS('3. Atvaļinājumu žurnāls'!$A$5:$A$200,$A31,'3. Atvaļinājumu žurnāls'!$F$5:$F$200,"Apstiprināts",'3. Atvaļinājumu žurnāls'!$C$5:$C$200,"&lt;="&amp;('1. Iestatījumi'!$C$9+(2-1)*7+6),'3. Atvaļinājumu žurnāls'!$D$5:$D$200,"&gt;="&amp;('1. Iestatījumi'!$C$9+(2-1)*7)))</f>
        <v/>
      </c>
      <c r="D31" s="106">
        <f>IF($A31="","",COUNTIFS('3. Atvaļinājumu žurnāls'!$A$5:$A$200,$A31,'3. Atvaļinājumu žurnāls'!$F$5:$F$200,"Apstiprināts",'3. Atvaļinājumu žurnāls'!$C$5:$C$200,"&lt;="&amp;('1. Iestatījumi'!$C$9+(3-1)*7+6),'3. Atvaļinājumu žurnāls'!$D$5:$D$200,"&gt;="&amp;('1. Iestatījumi'!$C$9+(3-1)*7)))</f>
        <v/>
      </c>
      <c r="E31" s="106">
        <f>IF($A31="","",COUNTIFS('3. Atvaļinājumu žurnāls'!$A$5:$A$200,$A31,'3. Atvaļinājumu žurnāls'!$F$5:$F$200,"Apstiprināts",'3. Atvaļinājumu žurnāls'!$C$5:$C$200,"&lt;="&amp;('1. Iestatījumi'!$C$9+(4-1)*7+6),'3. Atvaļinājumu žurnāls'!$D$5:$D$200,"&gt;="&amp;('1. Iestatījumi'!$C$9+(4-1)*7)))</f>
        <v/>
      </c>
      <c r="F31" s="106">
        <f>IF($A31="","",COUNTIFS('3. Atvaļinājumu žurnāls'!$A$5:$A$200,$A31,'3. Atvaļinājumu žurnāls'!$F$5:$F$200,"Apstiprināts",'3. Atvaļinājumu žurnāls'!$C$5:$C$200,"&lt;="&amp;('1. Iestatījumi'!$C$9+(5-1)*7+6),'3. Atvaļinājumu žurnāls'!$D$5:$D$200,"&gt;="&amp;('1. Iestatījumi'!$C$9+(5-1)*7)))</f>
        <v/>
      </c>
      <c r="G31" s="106">
        <f>IF($A31="","",COUNTIFS('3. Atvaļinājumu žurnāls'!$A$5:$A$200,$A31,'3. Atvaļinājumu žurnāls'!$F$5:$F$200,"Apstiprināts",'3. Atvaļinājumu žurnāls'!$C$5:$C$200,"&lt;="&amp;('1. Iestatījumi'!$C$9+(6-1)*7+6),'3. Atvaļinājumu žurnāls'!$D$5:$D$200,"&gt;="&amp;('1. Iestatījumi'!$C$9+(6-1)*7)))</f>
        <v/>
      </c>
      <c r="H31" s="106">
        <f>IF($A31="","",COUNTIFS('3. Atvaļinājumu žurnāls'!$A$5:$A$200,$A31,'3. Atvaļinājumu žurnāls'!$F$5:$F$200,"Apstiprināts",'3. Atvaļinājumu žurnāls'!$C$5:$C$200,"&lt;="&amp;('1. Iestatījumi'!$C$9+(7-1)*7+6),'3. Atvaļinājumu žurnāls'!$D$5:$D$200,"&gt;="&amp;('1. Iestatījumi'!$C$9+(7-1)*7)))</f>
        <v/>
      </c>
      <c r="I31" s="106">
        <f>IF($A31="","",COUNTIFS('3. Atvaļinājumu žurnāls'!$A$5:$A$200,$A31,'3. Atvaļinājumu žurnāls'!$F$5:$F$200,"Apstiprināts",'3. Atvaļinājumu žurnāls'!$C$5:$C$200,"&lt;="&amp;('1. Iestatījumi'!$C$9+(8-1)*7+6),'3. Atvaļinājumu žurnāls'!$D$5:$D$200,"&gt;="&amp;('1. Iestatījumi'!$C$9+(8-1)*7)))</f>
        <v/>
      </c>
      <c r="J31" s="106">
        <f>IF($A31="","",COUNTIFS('3. Atvaļinājumu žurnāls'!$A$5:$A$200,$A31,'3. Atvaļinājumu žurnāls'!$F$5:$F$200,"Apstiprināts",'3. Atvaļinājumu žurnāls'!$C$5:$C$200,"&lt;="&amp;('1. Iestatījumi'!$C$9+(9-1)*7+6),'3. Atvaļinājumu žurnāls'!$D$5:$D$200,"&gt;="&amp;('1. Iestatījumi'!$C$9+(9-1)*7)))</f>
        <v/>
      </c>
      <c r="K31" s="106">
        <f>IF($A31="","",COUNTIFS('3. Atvaļinājumu žurnāls'!$A$5:$A$200,$A31,'3. Atvaļinājumu žurnāls'!$F$5:$F$200,"Apstiprināts",'3. Atvaļinājumu žurnāls'!$C$5:$C$200,"&lt;="&amp;('1. Iestatījumi'!$C$9+(10-1)*7+6),'3. Atvaļinājumu žurnāls'!$D$5:$D$200,"&gt;="&amp;('1. Iestatījumi'!$C$9+(10-1)*7)))</f>
        <v/>
      </c>
      <c r="L31" s="106">
        <f>IF($A31="","",COUNTIFS('3. Atvaļinājumu žurnāls'!$A$5:$A$200,$A31,'3. Atvaļinājumu žurnāls'!$F$5:$F$200,"Apstiprināts",'3. Atvaļinājumu žurnāls'!$C$5:$C$200,"&lt;="&amp;('1. Iestatījumi'!$C$9+(11-1)*7+6),'3. Atvaļinājumu žurnāls'!$D$5:$D$200,"&gt;="&amp;('1. Iestatījumi'!$C$9+(11-1)*7)))</f>
        <v/>
      </c>
      <c r="M31" s="106">
        <f>IF($A31="","",COUNTIFS('3. Atvaļinājumu žurnāls'!$A$5:$A$200,$A31,'3. Atvaļinājumu žurnāls'!$F$5:$F$200,"Apstiprināts",'3. Atvaļinājumu žurnāls'!$C$5:$C$200,"&lt;="&amp;('1. Iestatījumi'!$C$9+(12-1)*7+6),'3. Atvaļinājumu žurnāls'!$D$5:$D$200,"&gt;="&amp;('1. Iestatījumi'!$C$9+(12-1)*7)))</f>
        <v/>
      </c>
      <c r="N31" s="106">
        <f>IF($A31="","",COUNTIFS('3. Atvaļinājumu žurnāls'!$A$5:$A$200,$A31,'3. Atvaļinājumu žurnāls'!$F$5:$F$200,"Apstiprināts",'3. Atvaļinājumu žurnāls'!$C$5:$C$200,"&lt;="&amp;('1. Iestatījumi'!$C$9+(13-1)*7+6),'3. Atvaļinājumu žurnāls'!$D$5:$D$200,"&gt;="&amp;('1. Iestatījumi'!$C$9+(13-1)*7)))</f>
        <v/>
      </c>
      <c r="O31" s="106">
        <f>IF($A31="","",COUNTIFS('3. Atvaļinājumu žurnāls'!$A$5:$A$200,$A31,'3. Atvaļinājumu žurnāls'!$F$5:$F$200,"Apstiprināts",'3. Atvaļinājumu žurnāls'!$C$5:$C$200,"&lt;="&amp;('1. Iestatījumi'!$C$9+(14-1)*7+6),'3. Atvaļinājumu žurnāls'!$D$5:$D$200,"&gt;="&amp;('1. Iestatījumi'!$C$9+(14-1)*7)))</f>
        <v/>
      </c>
      <c r="P31" s="106">
        <f>IF($A31="","",COUNTIFS('3. Atvaļinājumu žurnāls'!$A$5:$A$200,$A31,'3. Atvaļinājumu žurnāls'!$F$5:$F$200,"Apstiprināts",'3. Atvaļinājumu žurnāls'!$C$5:$C$200,"&lt;="&amp;('1. Iestatījumi'!$C$9+(15-1)*7+6),'3. Atvaļinājumu žurnāls'!$D$5:$D$200,"&gt;="&amp;('1. Iestatījumi'!$C$9+(15-1)*7)))</f>
        <v/>
      </c>
      <c r="Q31" s="106">
        <f>IF($A31="","",COUNTIFS('3. Atvaļinājumu žurnāls'!$A$5:$A$200,$A31,'3. Atvaļinājumu žurnāls'!$F$5:$F$200,"Apstiprināts",'3. Atvaļinājumu žurnāls'!$C$5:$C$200,"&lt;="&amp;('1. Iestatījumi'!$C$9+(16-1)*7+6),'3. Atvaļinājumu žurnāls'!$D$5:$D$200,"&gt;="&amp;('1. Iestatījumi'!$C$9+(16-1)*7)))</f>
        <v/>
      </c>
      <c r="R31" s="106">
        <f>IF($A31="","",COUNTIFS('3. Atvaļinājumu žurnāls'!$A$5:$A$200,$A31,'3. Atvaļinājumu žurnāls'!$F$5:$F$200,"Apstiprināts",'3. Atvaļinājumu žurnāls'!$C$5:$C$200,"&lt;="&amp;('1. Iestatījumi'!$C$9+(17-1)*7+6),'3. Atvaļinājumu žurnāls'!$D$5:$D$200,"&gt;="&amp;('1. Iestatījumi'!$C$9+(17-1)*7)))</f>
        <v/>
      </c>
      <c r="S31" s="106">
        <f>IF($A31="","",COUNTIFS('3. Atvaļinājumu žurnāls'!$A$5:$A$200,$A31,'3. Atvaļinājumu žurnāls'!$F$5:$F$200,"Apstiprināts",'3. Atvaļinājumu žurnāls'!$C$5:$C$200,"&lt;="&amp;('1. Iestatījumi'!$C$9+(18-1)*7+6),'3. Atvaļinājumu žurnāls'!$D$5:$D$200,"&gt;="&amp;('1. Iestatījumi'!$C$9+(18-1)*7)))</f>
        <v/>
      </c>
      <c r="T31" s="106">
        <f>IF($A31="","",COUNTIFS('3. Atvaļinājumu žurnāls'!$A$5:$A$200,$A31,'3. Atvaļinājumu žurnāls'!$F$5:$F$200,"Apstiprināts",'3. Atvaļinājumu žurnāls'!$C$5:$C$200,"&lt;="&amp;('1. Iestatījumi'!$C$9+(19-1)*7+6),'3. Atvaļinājumu žurnāls'!$D$5:$D$200,"&gt;="&amp;('1. Iestatījumi'!$C$9+(19-1)*7)))</f>
        <v/>
      </c>
      <c r="U31" s="106">
        <f>IF($A31="","",COUNTIFS('3. Atvaļinājumu žurnāls'!$A$5:$A$200,$A31,'3. Atvaļinājumu žurnāls'!$F$5:$F$200,"Apstiprināts",'3. Atvaļinājumu žurnāls'!$C$5:$C$200,"&lt;="&amp;('1. Iestatījumi'!$C$9+(20-1)*7+6),'3. Atvaļinājumu žurnāls'!$D$5:$D$200,"&gt;="&amp;('1. Iestatījumi'!$C$9+(20-1)*7)))</f>
        <v/>
      </c>
      <c r="V31" s="106">
        <f>IF($A31="","",COUNTIFS('3. Atvaļinājumu žurnāls'!$A$5:$A$200,$A31,'3. Atvaļinājumu žurnāls'!$F$5:$F$200,"Apstiprināts",'3. Atvaļinājumu žurnāls'!$C$5:$C$200,"&lt;="&amp;('1. Iestatījumi'!$C$9+(21-1)*7+6),'3. Atvaļinājumu žurnāls'!$D$5:$D$200,"&gt;="&amp;('1. Iestatījumi'!$C$9+(21-1)*7)))</f>
        <v/>
      </c>
      <c r="W31" s="106">
        <f>IF($A31="","",COUNTIFS('3. Atvaļinājumu žurnāls'!$A$5:$A$200,$A31,'3. Atvaļinājumu žurnāls'!$F$5:$F$200,"Apstiprināts",'3. Atvaļinājumu žurnāls'!$C$5:$C$200,"&lt;="&amp;('1. Iestatījumi'!$C$9+(22-1)*7+6),'3. Atvaļinājumu žurnāls'!$D$5:$D$200,"&gt;="&amp;('1. Iestatījumi'!$C$9+(22-1)*7)))</f>
        <v/>
      </c>
      <c r="X31" s="106">
        <f>IF($A31="","",COUNTIFS('3. Atvaļinājumu žurnāls'!$A$5:$A$200,$A31,'3. Atvaļinājumu žurnāls'!$F$5:$F$200,"Apstiprināts",'3. Atvaļinājumu žurnāls'!$C$5:$C$200,"&lt;="&amp;('1. Iestatījumi'!$C$9+(23-1)*7+6),'3. Atvaļinājumu žurnāls'!$D$5:$D$200,"&gt;="&amp;('1. Iestatījumi'!$C$9+(23-1)*7)))</f>
        <v/>
      </c>
      <c r="Y31" s="106">
        <f>IF($A31="","",COUNTIFS('3. Atvaļinājumu žurnāls'!$A$5:$A$200,$A31,'3. Atvaļinājumu žurnāls'!$F$5:$F$200,"Apstiprināts",'3. Atvaļinājumu žurnāls'!$C$5:$C$200,"&lt;="&amp;('1. Iestatījumi'!$C$9+(24-1)*7+6),'3. Atvaļinājumu žurnāls'!$D$5:$D$200,"&gt;="&amp;('1. Iestatījumi'!$C$9+(24-1)*7)))</f>
        <v/>
      </c>
      <c r="Z31" s="106">
        <f>IF($A31="","",COUNTIFS('3. Atvaļinājumu žurnāls'!$A$5:$A$200,$A31,'3. Atvaļinājumu žurnāls'!$F$5:$F$200,"Apstiprināts",'3. Atvaļinājumu žurnāls'!$C$5:$C$200,"&lt;="&amp;('1. Iestatījumi'!$C$9+(25-1)*7+6),'3. Atvaļinājumu žurnāls'!$D$5:$D$200,"&gt;="&amp;('1. Iestatījumi'!$C$9+(25-1)*7)))</f>
        <v/>
      </c>
      <c r="AA31" s="106">
        <f>IF($A31="","",COUNTIFS('3. Atvaļinājumu žurnāls'!$A$5:$A$200,$A31,'3. Atvaļinājumu žurnāls'!$F$5:$F$200,"Apstiprināts",'3. Atvaļinājumu žurnāls'!$C$5:$C$200,"&lt;="&amp;('1. Iestatījumi'!$C$9+(26-1)*7+6),'3. Atvaļinājumu žurnāls'!$D$5:$D$200,"&gt;="&amp;('1. Iestatījumi'!$C$9+(26-1)*7)))</f>
        <v/>
      </c>
      <c r="AB31" s="106">
        <f>IF($A31="","",COUNTIFS('3. Atvaļinājumu žurnāls'!$A$5:$A$200,$A31,'3. Atvaļinājumu žurnāls'!$F$5:$F$200,"Apstiprināts",'3. Atvaļinājumu žurnāls'!$C$5:$C$200,"&lt;="&amp;('1. Iestatījumi'!$C$9+(27-1)*7+6),'3. Atvaļinājumu žurnāls'!$D$5:$D$200,"&gt;="&amp;('1. Iestatījumi'!$C$9+(27-1)*7)))</f>
        <v/>
      </c>
      <c r="AC31" s="106">
        <f>IF($A31="","",COUNTIFS('3. Atvaļinājumu žurnāls'!$A$5:$A$200,$A31,'3. Atvaļinājumu žurnāls'!$F$5:$F$200,"Apstiprināts",'3. Atvaļinājumu žurnāls'!$C$5:$C$200,"&lt;="&amp;('1. Iestatījumi'!$C$9+(28-1)*7+6),'3. Atvaļinājumu žurnāls'!$D$5:$D$200,"&gt;="&amp;('1. Iestatījumi'!$C$9+(28-1)*7)))</f>
        <v/>
      </c>
      <c r="AD31" s="106">
        <f>IF($A31="","",COUNTIFS('3. Atvaļinājumu žurnāls'!$A$5:$A$200,$A31,'3. Atvaļinājumu žurnāls'!$F$5:$F$200,"Apstiprināts",'3. Atvaļinājumu žurnāls'!$C$5:$C$200,"&lt;="&amp;('1. Iestatījumi'!$C$9+(29-1)*7+6),'3. Atvaļinājumu žurnāls'!$D$5:$D$200,"&gt;="&amp;('1. Iestatījumi'!$C$9+(29-1)*7)))</f>
        <v/>
      </c>
      <c r="AE31" s="106">
        <f>IF($A31="","",COUNTIFS('3. Atvaļinājumu žurnāls'!$A$5:$A$200,$A31,'3. Atvaļinājumu žurnāls'!$F$5:$F$200,"Apstiprināts",'3. Atvaļinājumu žurnāls'!$C$5:$C$200,"&lt;="&amp;('1. Iestatījumi'!$C$9+(30-1)*7+6),'3. Atvaļinājumu žurnāls'!$D$5:$D$200,"&gt;="&amp;('1. Iestatījumi'!$C$9+(30-1)*7)))</f>
        <v/>
      </c>
      <c r="AF31" s="106">
        <f>IF($A31="","",COUNTIFS('3. Atvaļinājumu žurnāls'!$A$5:$A$200,$A31,'3. Atvaļinājumu žurnāls'!$F$5:$F$200,"Apstiprināts",'3. Atvaļinājumu žurnāls'!$C$5:$C$200,"&lt;="&amp;('1. Iestatījumi'!$C$9+(31-1)*7+6),'3. Atvaļinājumu žurnāls'!$D$5:$D$200,"&gt;="&amp;('1. Iestatījumi'!$C$9+(31-1)*7)))</f>
        <v/>
      </c>
      <c r="AG31" s="106">
        <f>IF($A31="","",COUNTIFS('3. Atvaļinājumu žurnāls'!$A$5:$A$200,$A31,'3. Atvaļinājumu žurnāls'!$F$5:$F$200,"Apstiprināts",'3. Atvaļinājumu žurnāls'!$C$5:$C$200,"&lt;="&amp;('1. Iestatījumi'!$C$9+(32-1)*7+6),'3. Atvaļinājumu žurnāls'!$D$5:$D$200,"&gt;="&amp;('1. Iestatījumi'!$C$9+(32-1)*7)))</f>
        <v/>
      </c>
      <c r="AH31" s="106">
        <f>IF($A31="","",COUNTIFS('3. Atvaļinājumu žurnāls'!$A$5:$A$200,$A31,'3. Atvaļinājumu žurnāls'!$F$5:$F$200,"Apstiprināts",'3. Atvaļinājumu žurnāls'!$C$5:$C$200,"&lt;="&amp;('1. Iestatījumi'!$C$9+(33-1)*7+6),'3. Atvaļinājumu žurnāls'!$D$5:$D$200,"&gt;="&amp;('1. Iestatījumi'!$C$9+(33-1)*7)))</f>
        <v/>
      </c>
      <c r="AI31" s="106">
        <f>IF($A31="","",COUNTIFS('3. Atvaļinājumu žurnāls'!$A$5:$A$200,$A31,'3. Atvaļinājumu žurnāls'!$F$5:$F$200,"Apstiprināts",'3. Atvaļinājumu žurnāls'!$C$5:$C$200,"&lt;="&amp;('1. Iestatījumi'!$C$9+(34-1)*7+6),'3. Atvaļinājumu žurnāls'!$D$5:$D$200,"&gt;="&amp;('1. Iestatījumi'!$C$9+(34-1)*7)))</f>
        <v/>
      </c>
      <c r="AJ31" s="106">
        <f>IF($A31="","",COUNTIFS('3. Atvaļinājumu žurnāls'!$A$5:$A$200,$A31,'3. Atvaļinājumu žurnāls'!$F$5:$F$200,"Apstiprināts",'3. Atvaļinājumu žurnāls'!$C$5:$C$200,"&lt;="&amp;('1. Iestatījumi'!$C$9+(35-1)*7+6),'3. Atvaļinājumu žurnāls'!$D$5:$D$200,"&gt;="&amp;('1. Iestatījumi'!$C$9+(35-1)*7)))</f>
        <v/>
      </c>
      <c r="AK31" s="106">
        <f>IF($A31="","",COUNTIFS('3. Atvaļinājumu žurnāls'!$A$5:$A$200,$A31,'3. Atvaļinājumu žurnāls'!$F$5:$F$200,"Apstiprināts",'3. Atvaļinājumu žurnāls'!$C$5:$C$200,"&lt;="&amp;('1. Iestatījumi'!$C$9+(36-1)*7+6),'3. Atvaļinājumu žurnāls'!$D$5:$D$200,"&gt;="&amp;('1. Iestatījumi'!$C$9+(36-1)*7)))</f>
        <v/>
      </c>
      <c r="AL31" s="106">
        <f>IF($A31="","",COUNTIFS('3. Atvaļinājumu žurnāls'!$A$5:$A$200,$A31,'3. Atvaļinājumu žurnāls'!$F$5:$F$200,"Apstiprināts",'3. Atvaļinājumu žurnāls'!$C$5:$C$200,"&lt;="&amp;('1. Iestatījumi'!$C$9+(37-1)*7+6),'3. Atvaļinājumu žurnāls'!$D$5:$D$200,"&gt;="&amp;('1. Iestatījumi'!$C$9+(37-1)*7)))</f>
        <v/>
      </c>
      <c r="AM31" s="106">
        <f>IF($A31="","",COUNTIFS('3. Atvaļinājumu žurnāls'!$A$5:$A$200,$A31,'3. Atvaļinājumu žurnāls'!$F$5:$F$200,"Apstiprināts",'3. Atvaļinājumu žurnāls'!$C$5:$C$200,"&lt;="&amp;('1. Iestatījumi'!$C$9+(38-1)*7+6),'3. Atvaļinājumu žurnāls'!$D$5:$D$200,"&gt;="&amp;('1. Iestatījumi'!$C$9+(38-1)*7)))</f>
        <v/>
      </c>
      <c r="AN31" s="106">
        <f>IF($A31="","",COUNTIFS('3. Atvaļinājumu žurnāls'!$A$5:$A$200,$A31,'3. Atvaļinājumu žurnāls'!$F$5:$F$200,"Apstiprināts",'3. Atvaļinājumu žurnāls'!$C$5:$C$200,"&lt;="&amp;('1. Iestatījumi'!$C$9+(39-1)*7+6),'3. Atvaļinājumu žurnāls'!$D$5:$D$200,"&gt;="&amp;('1. Iestatījumi'!$C$9+(39-1)*7)))</f>
        <v/>
      </c>
      <c r="AO31" s="106">
        <f>IF($A31="","",COUNTIFS('3. Atvaļinājumu žurnāls'!$A$5:$A$200,$A31,'3. Atvaļinājumu žurnāls'!$F$5:$F$200,"Apstiprināts",'3. Atvaļinājumu žurnāls'!$C$5:$C$200,"&lt;="&amp;('1. Iestatījumi'!$C$9+(40-1)*7+6),'3. Atvaļinājumu žurnāls'!$D$5:$D$200,"&gt;="&amp;('1. Iestatījumi'!$C$9+(40-1)*7)))</f>
        <v/>
      </c>
      <c r="AP31" s="106">
        <f>IF($A31="","",COUNTIFS('3. Atvaļinājumu žurnāls'!$A$5:$A$200,$A31,'3. Atvaļinājumu žurnāls'!$F$5:$F$200,"Apstiprināts",'3. Atvaļinājumu žurnāls'!$C$5:$C$200,"&lt;="&amp;('1. Iestatījumi'!$C$9+(41-1)*7+6),'3. Atvaļinājumu žurnāls'!$D$5:$D$200,"&gt;="&amp;('1. Iestatījumi'!$C$9+(41-1)*7)))</f>
        <v/>
      </c>
      <c r="AQ31" s="106">
        <f>IF($A31="","",COUNTIFS('3. Atvaļinājumu žurnāls'!$A$5:$A$200,$A31,'3. Atvaļinājumu žurnāls'!$F$5:$F$200,"Apstiprināts",'3. Atvaļinājumu žurnāls'!$C$5:$C$200,"&lt;="&amp;('1. Iestatījumi'!$C$9+(42-1)*7+6),'3. Atvaļinājumu žurnāls'!$D$5:$D$200,"&gt;="&amp;('1. Iestatījumi'!$C$9+(42-1)*7)))</f>
        <v/>
      </c>
      <c r="AR31" s="106">
        <f>IF($A31="","",COUNTIFS('3. Atvaļinājumu žurnāls'!$A$5:$A$200,$A31,'3. Atvaļinājumu žurnāls'!$F$5:$F$200,"Apstiprināts",'3. Atvaļinājumu žurnāls'!$C$5:$C$200,"&lt;="&amp;('1. Iestatījumi'!$C$9+(43-1)*7+6),'3. Atvaļinājumu žurnāls'!$D$5:$D$200,"&gt;="&amp;('1. Iestatījumi'!$C$9+(43-1)*7)))</f>
        <v/>
      </c>
      <c r="AS31" s="106">
        <f>IF($A31="","",COUNTIFS('3. Atvaļinājumu žurnāls'!$A$5:$A$200,$A31,'3. Atvaļinājumu žurnāls'!$F$5:$F$200,"Apstiprināts",'3. Atvaļinājumu žurnāls'!$C$5:$C$200,"&lt;="&amp;('1. Iestatījumi'!$C$9+(44-1)*7+6),'3. Atvaļinājumu žurnāls'!$D$5:$D$200,"&gt;="&amp;('1. Iestatījumi'!$C$9+(44-1)*7)))</f>
        <v/>
      </c>
      <c r="AT31" s="106">
        <f>IF($A31="","",COUNTIFS('3. Atvaļinājumu žurnāls'!$A$5:$A$200,$A31,'3. Atvaļinājumu žurnāls'!$F$5:$F$200,"Apstiprināts",'3. Atvaļinājumu žurnāls'!$C$5:$C$200,"&lt;="&amp;('1. Iestatījumi'!$C$9+(45-1)*7+6),'3. Atvaļinājumu žurnāls'!$D$5:$D$200,"&gt;="&amp;('1. Iestatījumi'!$C$9+(45-1)*7)))</f>
        <v/>
      </c>
      <c r="AU31" s="106">
        <f>IF($A31="","",COUNTIFS('3. Atvaļinājumu žurnāls'!$A$5:$A$200,$A31,'3. Atvaļinājumu žurnāls'!$F$5:$F$200,"Apstiprināts",'3. Atvaļinājumu žurnāls'!$C$5:$C$200,"&lt;="&amp;('1. Iestatījumi'!$C$9+(46-1)*7+6),'3. Atvaļinājumu žurnāls'!$D$5:$D$200,"&gt;="&amp;('1. Iestatījumi'!$C$9+(46-1)*7)))</f>
        <v/>
      </c>
      <c r="AV31" s="106">
        <f>IF($A31="","",COUNTIFS('3. Atvaļinājumu žurnāls'!$A$5:$A$200,$A31,'3. Atvaļinājumu žurnāls'!$F$5:$F$200,"Apstiprināts",'3. Atvaļinājumu žurnāls'!$C$5:$C$200,"&lt;="&amp;('1. Iestatījumi'!$C$9+(47-1)*7+6),'3. Atvaļinājumu žurnāls'!$D$5:$D$200,"&gt;="&amp;('1. Iestatījumi'!$C$9+(47-1)*7)))</f>
        <v/>
      </c>
      <c r="AW31" s="106">
        <f>IF($A31="","",COUNTIFS('3. Atvaļinājumu žurnāls'!$A$5:$A$200,$A31,'3. Atvaļinājumu žurnāls'!$F$5:$F$200,"Apstiprināts",'3. Atvaļinājumu žurnāls'!$C$5:$C$200,"&lt;="&amp;('1. Iestatījumi'!$C$9+(48-1)*7+6),'3. Atvaļinājumu žurnāls'!$D$5:$D$200,"&gt;="&amp;('1. Iestatījumi'!$C$9+(48-1)*7)))</f>
        <v/>
      </c>
      <c r="AX31" s="106">
        <f>IF($A31="","",COUNTIFS('3. Atvaļinājumu žurnāls'!$A$5:$A$200,$A31,'3. Atvaļinājumu žurnāls'!$F$5:$F$200,"Apstiprināts",'3. Atvaļinājumu žurnāls'!$C$5:$C$200,"&lt;="&amp;('1. Iestatījumi'!$C$9+(49-1)*7+6),'3. Atvaļinājumu žurnāls'!$D$5:$D$200,"&gt;="&amp;('1. Iestatījumi'!$C$9+(49-1)*7)))</f>
        <v/>
      </c>
      <c r="AY31" s="106">
        <f>IF($A31="","",COUNTIFS('3. Atvaļinājumu žurnāls'!$A$5:$A$200,$A31,'3. Atvaļinājumu žurnāls'!$F$5:$F$200,"Apstiprināts",'3. Atvaļinājumu žurnāls'!$C$5:$C$200,"&lt;="&amp;('1. Iestatījumi'!$C$9+(50-1)*7+6),'3. Atvaļinājumu žurnāls'!$D$5:$D$200,"&gt;="&amp;('1. Iestatījumi'!$C$9+(50-1)*7)))</f>
        <v/>
      </c>
      <c r="AZ31" s="106">
        <f>IF($A31="","",COUNTIFS('3. Atvaļinājumu žurnāls'!$A$5:$A$200,$A31,'3. Atvaļinājumu žurnāls'!$F$5:$F$200,"Apstiprināts",'3. Atvaļinājumu žurnāls'!$C$5:$C$200,"&lt;="&amp;('1. Iestatījumi'!$C$9+(51-1)*7+6),'3. Atvaļinājumu žurnāls'!$D$5:$D$200,"&gt;="&amp;('1. Iestatījumi'!$C$9+(51-1)*7)))</f>
        <v/>
      </c>
      <c r="BA31" s="106">
        <f>IF($A31="","",COUNTIFS('3. Atvaļinājumu žurnāls'!$A$5:$A$200,$A31,'3. Atvaļinājumu žurnāls'!$F$5:$F$200,"Apstiprināts",'3. Atvaļinājumu žurnāls'!$C$5:$C$200,"&lt;="&amp;('1. Iestatījumi'!$C$9+(52-1)*7+6),'3. Atvaļinājumu žurnāls'!$D$5:$D$200,"&gt;="&amp;('1. Iestatījumi'!$C$9+(52-1)*7)))</f>
        <v/>
      </c>
    </row>
    <row r="32" ht="18" customHeight="1" s="55">
      <c r="A32" s="105">
        <f>IF('2. Darbinieki'!A32="","",'2. Darbinieki'!A32)</f>
        <v/>
      </c>
      <c r="B32" s="106">
        <f>IF($A32="","",COUNTIFS('3. Atvaļinājumu žurnāls'!$A$5:$A$200,$A32,'3. Atvaļinājumu žurnāls'!$F$5:$F$200,"Apstiprināts",'3. Atvaļinājumu žurnāls'!$C$5:$C$200,"&lt;="&amp;('1. Iestatījumi'!$C$9+(1-1)*7+6),'3. Atvaļinājumu žurnāls'!$D$5:$D$200,"&gt;="&amp;('1. Iestatījumi'!$C$9+(1-1)*7)))</f>
        <v/>
      </c>
      <c r="C32" s="106">
        <f>IF($A32="","",COUNTIFS('3. Atvaļinājumu žurnāls'!$A$5:$A$200,$A32,'3. Atvaļinājumu žurnāls'!$F$5:$F$200,"Apstiprināts",'3. Atvaļinājumu žurnāls'!$C$5:$C$200,"&lt;="&amp;('1. Iestatījumi'!$C$9+(2-1)*7+6),'3. Atvaļinājumu žurnāls'!$D$5:$D$200,"&gt;="&amp;('1. Iestatījumi'!$C$9+(2-1)*7)))</f>
        <v/>
      </c>
      <c r="D32" s="106">
        <f>IF($A32="","",COUNTIFS('3. Atvaļinājumu žurnāls'!$A$5:$A$200,$A32,'3. Atvaļinājumu žurnāls'!$F$5:$F$200,"Apstiprināts",'3. Atvaļinājumu žurnāls'!$C$5:$C$200,"&lt;="&amp;('1. Iestatījumi'!$C$9+(3-1)*7+6),'3. Atvaļinājumu žurnāls'!$D$5:$D$200,"&gt;="&amp;('1. Iestatījumi'!$C$9+(3-1)*7)))</f>
        <v/>
      </c>
      <c r="E32" s="106">
        <f>IF($A32="","",COUNTIFS('3. Atvaļinājumu žurnāls'!$A$5:$A$200,$A32,'3. Atvaļinājumu žurnāls'!$F$5:$F$200,"Apstiprināts",'3. Atvaļinājumu žurnāls'!$C$5:$C$200,"&lt;="&amp;('1. Iestatījumi'!$C$9+(4-1)*7+6),'3. Atvaļinājumu žurnāls'!$D$5:$D$200,"&gt;="&amp;('1. Iestatījumi'!$C$9+(4-1)*7)))</f>
        <v/>
      </c>
      <c r="F32" s="106">
        <f>IF($A32="","",COUNTIFS('3. Atvaļinājumu žurnāls'!$A$5:$A$200,$A32,'3. Atvaļinājumu žurnāls'!$F$5:$F$200,"Apstiprināts",'3. Atvaļinājumu žurnāls'!$C$5:$C$200,"&lt;="&amp;('1. Iestatījumi'!$C$9+(5-1)*7+6),'3. Atvaļinājumu žurnāls'!$D$5:$D$200,"&gt;="&amp;('1. Iestatījumi'!$C$9+(5-1)*7)))</f>
        <v/>
      </c>
      <c r="G32" s="106">
        <f>IF($A32="","",COUNTIFS('3. Atvaļinājumu žurnāls'!$A$5:$A$200,$A32,'3. Atvaļinājumu žurnāls'!$F$5:$F$200,"Apstiprināts",'3. Atvaļinājumu žurnāls'!$C$5:$C$200,"&lt;="&amp;('1. Iestatījumi'!$C$9+(6-1)*7+6),'3. Atvaļinājumu žurnāls'!$D$5:$D$200,"&gt;="&amp;('1. Iestatījumi'!$C$9+(6-1)*7)))</f>
        <v/>
      </c>
      <c r="H32" s="106">
        <f>IF($A32="","",COUNTIFS('3. Atvaļinājumu žurnāls'!$A$5:$A$200,$A32,'3. Atvaļinājumu žurnāls'!$F$5:$F$200,"Apstiprināts",'3. Atvaļinājumu žurnāls'!$C$5:$C$200,"&lt;="&amp;('1. Iestatījumi'!$C$9+(7-1)*7+6),'3. Atvaļinājumu žurnāls'!$D$5:$D$200,"&gt;="&amp;('1. Iestatījumi'!$C$9+(7-1)*7)))</f>
        <v/>
      </c>
      <c r="I32" s="106">
        <f>IF($A32="","",COUNTIFS('3. Atvaļinājumu žurnāls'!$A$5:$A$200,$A32,'3. Atvaļinājumu žurnāls'!$F$5:$F$200,"Apstiprināts",'3. Atvaļinājumu žurnāls'!$C$5:$C$200,"&lt;="&amp;('1. Iestatījumi'!$C$9+(8-1)*7+6),'3. Atvaļinājumu žurnāls'!$D$5:$D$200,"&gt;="&amp;('1. Iestatījumi'!$C$9+(8-1)*7)))</f>
        <v/>
      </c>
      <c r="J32" s="106">
        <f>IF($A32="","",COUNTIFS('3. Atvaļinājumu žurnāls'!$A$5:$A$200,$A32,'3. Atvaļinājumu žurnāls'!$F$5:$F$200,"Apstiprināts",'3. Atvaļinājumu žurnāls'!$C$5:$C$200,"&lt;="&amp;('1. Iestatījumi'!$C$9+(9-1)*7+6),'3. Atvaļinājumu žurnāls'!$D$5:$D$200,"&gt;="&amp;('1. Iestatījumi'!$C$9+(9-1)*7)))</f>
        <v/>
      </c>
      <c r="K32" s="106">
        <f>IF($A32="","",COUNTIFS('3. Atvaļinājumu žurnāls'!$A$5:$A$200,$A32,'3. Atvaļinājumu žurnāls'!$F$5:$F$200,"Apstiprināts",'3. Atvaļinājumu žurnāls'!$C$5:$C$200,"&lt;="&amp;('1. Iestatījumi'!$C$9+(10-1)*7+6),'3. Atvaļinājumu žurnāls'!$D$5:$D$200,"&gt;="&amp;('1. Iestatījumi'!$C$9+(10-1)*7)))</f>
        <v/>
      </c>
      <c r="L32" s="106">
        <f>IF($A32="","",COUNTIFS('3. Atvaļinājumu žurnāls'!$A$5:$A$200,$A32,'3. Atvaļinājumu žurnāls'!$F$5:$F$200,"Apstiprināts",'3. Atvaļinājumu žurnāls'!$C$5:$C$200,"&lt;="&amp;('1. Iestatījumi'!$C$9+(11-1)*7+6),'3. Atvaļinājumu žurnāls'!$D$5:$D$200,"&gt;="&amp;('1. Iestatījumi'!$C$9+(11-1)*7)))</f>
        <v/>
      </c>
      <c r="M32" s="106">
        <f>IF($A32="","",COUNTIFS('3. Atvaļinājumu žurnāls'!$A$5:$A$200,$A32,'3. Atvaļinājumu žurnāls'!$F$5:$F$200,"Apstiprināts",'3. Atvaļinājumu žurnāls'!$C$5:$C$200,"&lt;="&amp;('1. Iestatījumi'!$C$9+(12-1)*7+6),'3. Atvaļinājumu žurnāls'!$D$5:$D$200,"&gt;="&amp;('1. Iestatījumi'!$C$9+(12-1)*7)))</f>
        <v/>
      </c>
      <c r="N32" s="106">
        <f>IF($A32="","",COUNTIFS('3. Atvaļinājumu žurnāls'!$A$5:$A$200,$A32,'3. Atvaļinājumu žurnāls'!$F$5:$F$200,"Apstiprināts",'3. Atvaļinājumu žurnāls'!$C$5:$C$200,"&lt;="&amp;('1. Iestatījumi'!$C$9+(13-1)*7+6),'3. Atvaļinājumu žurnāls'!$D$5:$D$200,"&gt;="&amp;('1. Iestatījumi'!$C$9+(13-1)*7)))</f>
        <v/>
      </c>
      <c r="O32" s="106">
        <f>IF($A32="","",COUNTIFS('3. Atvaļinājumu žurnāls'!$A$5:$A$200,$A32,'3. Atvaļinājumu žurnāls'!$F$5:$F$200,"Apstiprināts",'3. Atvaļinājumu žurnāls'!$C$5:$C$200,"&lt;="&amp;('1. Iestatījumi'!$C$9+(14-1)*7+6),'3. Atvaļinājumu žurnāls'!$D$5:$D$200,"&gt;="&amp;('1. Iestatījumi'!$C$9+(14-1)*7)))</f>
        <v/>
      </c>
      <c r="P32" s="106">
        <f>IF($A32="","",COUNTIFS('3. Atvaļinājumu žurnāls'!$A$5:$A$200,$A32,'3. Atvaļinājumu žurnāls'!$F$5:$F$200,"Apstiprināts",'3. Atvaļinājumu žurnāls'!$C$5:$C$200,"&lt;="&amp;('1. Iestatījumi'!$C$9+(15-1)*7+6),'3. Atvaļinājumu žurnāls'!$D$5:$D$200,"&gt;="&amp;('1. Iestatījumi'!$C$9+(15-1)*7)))</f>
        <v/>
      </c>
      <c r="Q32" s="106">
        <f>IF($A32="","",COUNTIFS('3. Atvaļinājumu žurnāls'!$A$5:$A$200,$A32,'3. Atvaļinājumu žurnāls'!$F$5:$F$200,"Apstiprināts",'3. Atvaļinājumu žurnāls'!$C$5:$C$200,"&lt;="&amp;('1. Iestatījumi'!$C$9+(16-1)*7+6),'3. Atvaļinājumu žurnāls'!$D$5:$D$200,"&gt;="&amp;('1. Iestatījumi'!$C$9+(16-1)*7)))</f>
        <v/>
      </c>
      <c r="R32" s="106">
        <f>IF($A32="","",COUNTIFS('3. Atvaļinājumu žurnāls'!$A$5:$A$200,$A32,'3. Atvaļinājumu žurnāls'!$F$5:$F$200,"Apstiprināts",'3. Atvaļinājumu žurnāls'!$C$5:$C$200,"&lt;="&amp;('1. Iestatījumi'!$C$9+(17-1)*7+6),'3. Atvaļinājumu žurnāls'!$D$5:$D$200,"&gt;="&amp;('1. Iestatījumi'!$C$9+(17-1)*7)))</f>
        <v/>
      </c>
      <c r="S32" s="106">
        <f>IF($A32="","",COUNTIFS('3. Atvaļinājumu žurnāls'!$A$5:$A$200,$A32,'3. Atvaļinājumu žurnāls'!$F$5:$F$200,"Apstiprināts",'3. Atvaļinājumu žurnāls'!$C$5:$C$200,"&lt;="&amp;('1. Iestatījumi'!$C$9+(18-1)*7+6),'3. Atvaļinājumu žurnāls'!$D$5:$D$200,"&gt;="&amp;('1. Iestatījumi'!$C$9+(18-1)*7)))</f>
        <v/>
      </c>
      <c r="T32" s="106">
        <f>IF($A32="","",COUNTIFS('3. Atvaļinājumu žurnāls'!$A$5:$A$200,$A32,'3. Atvaļinājumu žurnāls'!$F$5:$F$200,"Apstiprināts",'3. Atvaļinājumu žurnāls'!$C$5:$C$200,"&lt;="&amp;('1. Iestatījumi'!$C$9+(19-1)*7+6),'3. Atvaļinājumu žurnāls'!$D$5:$D$200,"&gt;="&amp;('1. Iestatījumi'!$C$9+(19-1)*7)))</f>
        <v/>
      </c>
      <c r="U32" s="106">
        <f>IF($A32="","",COUNTIFS('3. Atvaļinājumu žurnāls'!$A$5:$A$200,$A32,'3. Atvaļinājumu žurnāls'!$F$5:$F$200,"Apstiprināts",'3. Atvaļinājumu žurnāls'!$C$5:$C$200,"&lt;="&amp;('1. Iestatījumi'!$C$9+(20-1)*7+6),'3. Atvaļinājumu žurnāls'!$D$5:$D$200,"&gt;="&amp;('1. Iestatījumi'!$C$9+(20-1)*7)))</f>
        <v/>
      </c>
      <c r="V32" s="106">
        <f>IF($A32="","",COUNTIFS('3. Atvaļinājumu žurnāls'!$A$5:$A$200,$A32,'3. Atvaļinājumu žurnāls'!$F$5:$F$200,"Apstiprināts",'3. Atvaļinājumu žurnāls'!$C$5:$C$200,"&lt;="&amp;('1. Iestatījumi'!$C$9+(21-1)*7+6),'3. Atvaļinājumu žurnāls'!$D$5:$D$200,"&gt;="&amp;('1. Iestatījumi'!$C$9+(21-1)*7)))</f>
        <v/>
      </c>
      <c r="W32" s="106">
        <f>IF($A32="","",COUNTIFS('3. Atvaļinājumu žurnāls'!$A$5:$A$200,$A32,'3. Atvaļinājumu žurnāls'!$F$5:$F$200,"Apstiprināts",'3. Atvaļinājumu žurnāls'!$C$5:$C$200,"&lt;="&amp;('1. Iestatījumi'!$C$9+(22-1)*7+6),'3. Atvaļinājumu žurnāls'!$D$5:$D$200,"&gt;="&amp;('1. Iestatījumi'!$C$9+(22-1)*7)))</f>
        <v/>
      </c>
      <c r="X32" s="106">
        <f>IF($A32="","",COUNTIFS('3. Atvaļinājumu žurnāls'!$A$5:$A$200,$A32,'3. Atvaļinājumu žurnāls'!$F$5:$F$200,"Apstiprināts",'3. Atvaļinājumu žurnāls'!$C$5:$C$200,"&lt;="&amp;('1. Iestatījumi'!$C$9+(23-1)*7+6),'3. Atvaļinājumu žurnāls'!$D$5:$D$200,"&gt;="&amp;('1. Iestatījumi'!$C$9+(23-1)*7)))</f>
        <v/>
      </c>
      <c r="Y32" s="106">
        <f>IF($A32="","",COUNTIFS('3. Atvaļinājumu žurnāls'!$A$5:$A$200,$A32,'3. Atvaļinājumu žurnāls'!$F$5:$F$200,"Apstiprināts",'3. Atvaļinājumu žurnāls'!$C$5:$C$200,"&lt;="&amp;('1. Iestatījumi'!$C$9+(24-1)*7+6),'3. Atvaļinājumu žurnāls'!$D$5:$D$200,"&gt;="&amp;('1. Iestatījumi'!$C$9+(24-1)*7)))</f>
        <v/>
      </c>
      <c r="Z32" s="106">
        <f>IF($A32="","",COUNTIFS('3. Atvaļinājumu žurnāls'!$A$5:$A$200,$A32,'3. Atvaļinājumu žurnāls'!$F$5:$F$200,"Apstiprināts",'3. Atvaļinājumu žurnāls'!$C$5:$C$200,"&lt;="&amp;('1. Iestatījumi'!$C$9+(25-1)*7+6),'3. Atvaļinājumu žurnāls'!$D$5:$D$200,"&gt;="&amp;('1. Iestatījumi'!$C$9+(25-1)*7)))</f>
        <v/>
      </c>
      <c r="AA32" s="106">
        <f>IF($A32="","",COUNTIFS('3. Atvaļinājumu žurnāls'!$A$5:$A$200,$A32,'3. Atvaļinājumu žurnāls'!$F$5:$F$200,"Apstiprināts",'3. Atvaļinājumu žurnāls'!$C$5:$C$200,"&lt;="&amp;('1. Iestatījumi'!$C$9+(26-1)*7+6),'3. Atvaļinājumu žurnāls'!$D$5:$D$200,"&gt;="&amp;('1. Iestatījumi'!$C$9+(26-1)*7)))</f>
        <v/>
      </c>
      <c r="AB32" s="106">
        <f>IF($A32="","",COUNTIFS('3. Atvaļinājumu žurnāls'!$A$5:$A$200,$A32,'3. Atvaļinājumu žurnāls'!$F$5:$F$200,"Apstiprināts",'3. Atvaļinājumu žurnāls'!$C$5:$C$200,"&lt;="&amp;('1. Iestatījumi'!$C$9+(27-1)*7+6),'3. Atvaļinājumu žurnāls'!$D$5:$D$200,"&gt;="&amp;('1. Iestatījumi'!$C$9+(27-1)*7)))</f>
        <v/>
      </c>
      <c r="AC32" s="106">
        <f>IF($A32="","",COUNTIFS('3. Atvaļinājumu žurnāls'!$A$5:$A$200,$A32,'3. Atvaļinājumu žurnāls'!$F$5:$F$200,"Apstiprināts",'3. Atvaļinājumu žurnāls'!$C$5:$C$200,"&lt;="&amp;('1. Iestatījumi'!$C$9+(28-1)*7+6),'3. Atvaļinājumu žurnāls'!$D$5:$D$200,"&gt;="&amp;('1. Iestatījumi'!$C$9+(28-1)*7)))</f>
        <v/>
      </c>
      <c r="AD32" s="106">
        <f>IF($A32="","",COUNTIFS('3. Atvaļinājumu žurnāls'!$A$5:$A$200,$A32,'3. Atvaļinājumu žurnāls'!$F$5:$F$200,"Apstiprināts",'3. Atvaļinājumu žurnāls'!$C$5:$C$200,"&lt;="&amp;('1. Iestatījumi'!$C$9+(29-1)*7+6),'3. Atvaļinājumu žurnāls'!$D$5:$D$200,"&gt;="&amp;('1. Iestatījumi'!$C$9+(29-1)*7)))</f>
        <v/>
      </c>
      <c r="AE32" s="106">
        <f>IF($A32="","",COUNTIFS('3. Atvaļinājumu žurnāls'!$A$5:$A$200,$A32,'3. Atvaļinājumu žurnāls'!$F$5:$F$200,"Apstiprināts",'3. Atvaļinājumu žurnāls'!$C$5:$C$200,"&lt;="&amp;('1. Iestatījumi'!$C$9+(30-1)*7+6),'3. Atvaļinājumu žurnāls'!$D$5:$D$200,"&gt;="&amp;('1. Iestatījumi'!$C$9+(30-1)*7)))</f>
        <v/>
      </c>
      <c r="AF32" s="106">
        <f>IF($A32="","",COUNTIFS('3. Atvaļinājumu žurnāls'!$A$5:$A$200,$A32,'3. Atvaļinājumu žurnāls'!$F$5:$F$200,"Apstiprināts",'3. Atvaļinājumu žurnāls'!$C$5:$C$200,"&lt;="&amp;('1. Iestatījumi'!$C$9+(31-1)*7+6),'3. Atvaļinājumu žurnāls'!$D$5:$D$200,"&gt;="&amp;('1. Iestatījumi'!$C$9+(31-1)*7)))</f>
        <v/>
      </c>
      <c r="AG32" s="106">
        <f>IF($A32="","",COUNTIFS('3. Atvaļinājumu žurnāls'!$A$5:$A$200,$A32,'3. Atvaļinājumu žurnāls'!$F$5:$F$200,"Apstiprināts",'3. Atvaļinājumu žurnāls'!$C$5:$C$200,"&lt;="&amp;('1. Iestatījumi'!$C$9+(32-1)*7+6),'3. Atvaļinājumu žurnāls'!$D$5:$D$200,"&gt;="&amp;('1. Iestatījumi'!$C$9+(32-1)*7)))</f>
        <v/>
      </c>
      <c r="AH32" s="106">
        <f>IF($A32="","",COUNTIFS('3. Atvaļinājumu žurnāls'!$A$5:$A$200,$A32,'3. Atvaļinājumu žurnāls'!$F$5:$F$200,"Apstiprināts",'3. Atvaļinājumu žurnāls'!$C$5:$C$200,"&lt;="&amp;('1. Iestatījumi'!$C$9+(33-1)*7+6),'3. Atvaļinājumu žurnāls'!$D$5:$D$200,"&gt;="&amp;('1. Iestatījumi'!$C$9+(33-1)*7)))</f>
        <v/>
      </c>
      <c r="AI32" s="106">
        <f>IF($A32="","",COUNTIFS('3. Atvaļinājumu žurnāls'!$A$5:$A$200,$A32,'3. Atvaļinājumu žurnāls'!$F$5:$F$200,"Apstiprināts",'3. Atvaļinājumu žurnāls'!$C$5:$C$200,"&lt;="&amp;('1. Iestatījumi'!$C$9+(34-1)*7+6),'3. Atvaļinājumu žurnāls'!$D$5:$D$200,"&gt;="&amp;('1. Iestatījumi'!$C$9+(34-1)*7)))</f>
        <v/>
      </c>
      <c r="AJ32" s="106">
        <f>IF($A32="","",COUNTIFS('3. Atvaļinājumu žurnāls'!$A$5:$A$200,$A32,'3. Atvaļinājumu žurnāls'!$F$5:$F$200,"Apstiprināts",'3. Atvaļinājumu žurnāls'!$C$5:$C$200,"&lt;="&amp;('1. Iestatījumi'!$C$9+(35-1)*7+6),'3. Atvaļinājumu žurnāls'!$D$5:$D$200,"&gt;="&amp;('1. Iestatījumi'!$C$9+(35-1)*7)))</f>
        <v/>
      </c>
      <c r="AK32" s="106">
        <f>IF($A32="","",COUNTIFS('3. Atvaļinājumu žurnāls'!$A$5:$A$200,$A32,'3. Atvaļinājumu žurnāls'!$F$5:$F$200,"Apstiprināts",'3. Atvaļinājumu žurnāls'!$C$5:$C$200,"&lt;="&amp;('1. Iestatījumi'!$C$9+(36-1)*7+6),'3. Atvaļinājumu žurnāls'!$D$5:$D$200,"&gt;="&amp;('1. Iestatījumi'!$C$9+(36-1)*7)))</f>
        <v/>
      </c>
      <c r="AL32" s="106">
        <f>IF($A32="","",COUNTIFS('3. Atvaļinājumu žurnāls'!$A$5:$A$200,$A32,'3. Atvaļinājumu žurnāls'!$F$5:$F$200,"Apstiprināts",'3. Atvaļinājumu žurnāls'!$C$5:$C$200,"&lt;="&amp;('1. Iestatījumi'!$C$9+(37-1)*7+6),'3. Atvaļinājumu žurnāls'!$D$5:$D$200,"&gt;="&amp;('1. Iestatījumi'!$C$9+(37-1)*7)))</f>
        <v/>
      </c>
      <c r="AM32" s="106">
        <f>IF($A32="","",COUNTIFS('3. Atvaļinājumu žurnāls'!$A$5:$A$200,$A32,'3. Atvaļinājumu žurnāls'!$F$5:$F$200,"Apstiprināts",'3. Atvaļinājumu žurnāls'!$C$5:$C$200,"&lt;="&amp;('1. Iestatījumi'!$C$9+(38-1)*7+6),'3. Atvaļinājumu žurnāls'!$D$5:$D$200,"&gt;="&amp;('1. Iestatījumi'!$C$9+(38-1)*7)))</f>
        <v/>
      </c>
      <c r="AN32" s="106">
        <f>IF($A32="","",COUNTIFS('3. Atvaļinājumu žurnāls'!$A$5:$A$200,$A32,'3. Atvaļinājumu žurnāls'!$F$5:$F$200,"Apstiprināts",'3. Atvaļinājumu žurnāls'!$C$5:$C$200,"&lt;="&amp;('1. Iestatījumi'!$C$9+(39-1)*7+6),'3. Atvaļinājumu žurnāls'!$D$5:$D$200,"&gt;="&amp;('1. Iestatījumi'!$C$9+(39-1)*7)))</f>
        <v/>
      </c>
      <c r="AO32" s="106">
        <f>IF($A32="","",COUNTIFS('3. Atvaļinājumu žurnāls'!$A$5:$A$200,$A32,'3. Atvaļinājumu žurnāls'!$F$5:$F$200,"Apstiprināts",'3. Atvaļinājumu žurnāls'!$C$5:$C$200,"&lt;="&amp;('1. Iestatījumi'!$C$9+(40-1)*7+6),'3. Atvaļinājumu žurnāls'!$D$5:$D$200,"&gt;="&amp;('1. Iestatījumi'!$C$9+(40-1)*7)))</f>
        <v/>
      </c>
      <c r="AP32" s="106">
        <f>IF($A32="","",COUNTIFS('3. Atvaļinājumu žurnāls'!$A$5:$A$200,$A32,'3. Atvaļinājumu žurnāls'!$F$5:$F$200,"Apstiprināts",'3. Atvaļinājumu žurnāls'!$C$5:$C$200,"&lt;="&amp;('1. Iestatījumi'!$C$9+(41-1)*7+6),'3. Atvaļinājumu žurnāls'!$D$5:$D$200,"&gt;="&amp;('1. Iestatījumi'!$C$9+(41-1)*7)))</f>
        <v/>
      </c>
      <c r="AQ32" s="106">
        <f>IF($A32="","",COUNTIFS('3. Atvaļinājumu žurnāls'!$A$5:$A$200,$A32,'3. Atvaļinājumu žurnāls'!$F$5:$F$200,"Apstiprināts",'3. Atvaļinājumu žurnāls'!$C$5:$C$200,"&lt;="&amp;('1. Iestatījumi'!$C$9+(42-1)*7+6),'3. Atvaļinājumu žurnāls'!$D$5:$D$200,"&gt;="&amp;('1. Iestatījumi'!$C$9+(42-1)*7)))</f>
        <v/>
      </c>
      <c r="AR32" s="106">
        <f>IF($A32="","",COUNTIFS('3. Atvaļinājumu žurnāls'!$A$5:$A$200,$A32,'3. Atvaļinājumu žurnāls'!$F$5:$F$200,"Apstiprināts",'3. Atvaļinājumu žurnāls'!$C$5:$C$200,"&lt;="&amp;('1. Iestatījumi'!$C$9+(43-1)*7+6),'3. Atvaļinājumu žurnāls'!$D$5:$D$200,"&gt;="&amp;('1. Iestatījumi'!$C$9+(43-1)*7)))</f>
        <v/>
      </c>
      <c r="AS32" s="106">
        <f>IF($A32="","",COUNTIFS('3. Atvaļinājumu žurnāls'!$A$5:$A$200,$A32,'3. Atvaļinājumu žurnāls'!$F$5:$F$200,"Apstiprināts",'3. Atvaļinājumu žurnāls'!$C$5:$C$200,"&lt;="&amp;('1. Iestatījumi'!$C$9+(44-1)*7+6),'3. Atvaļinājumu žurnāls'!$D$5:$D$200,"&gt;="&amp;('1. Iestatījumi'!$C$9+(44-1)*7)))</f>
        <v/>
      </c>
      <c r="AT32" s="106">
        <f>IF($A32="","",COUNTIFS('3. Atvaļinājumu žurnāls'!$A$5:$A$200,$A32,'3. Atvaļinājumu žurnāls'!$F$5:$F$200,"Apstiprināts",'3. Atvaļinājumu žurnāls'!$C$5:$C$200,"&lt;="&amp;('1. Iestatījumi'!$C$9+(45-1)*7+6),'3. Atvaļinājumu žurnāls'!$D$5:$D$200,"&gt;="&amp;('1. Iestatījumi'!$C$9+(45-1)*7)))</f>
        <v/>
      </c>
      <c r="AU32" s="106">
        <f>IF($A32="","",COUNTIFS('3. Atvaļinājumu žurnāls'!$A$5:$A$200,$A32,'3. Atvaļinājumu žurnāls'!$F$5:$F$200,"Apstiprināts",'3. Atvaļinājumu žurnāls'!$C$5:$C$200,"&lt;="&amp;('1. Iestatījumi'!$C$9+(46-1)*7+6),'3. Atvaļinājumu žurnāls'!$D$5:$D$200,"&gt;="&amp;('1. Iestatījumi'!$C$9+(46-1)*7)))</f>
        <v/>
      </c>
      <c r="AV32" s="106">
        <f>IF($A32="","",COUNTIFS('3. Atvaļinājumu žurnāls'!$A$5:$A$200,$A32,'3. Atvaļinājumu žurnāls'!$F$5:$F$200,"Apstiprināts",'3. Atvaļinājumu žurnāls'!$C$5:$C$200,"&lt;="&amp;('1. Iestatījumi'!$C$9+(47-1)*7+6),'3. Atvaļinājumu žurnāls'!$D$5:$D$200,"&gt;="&amp;('1. Iestatījumi'!$C$9+(47-1)*7)))</f>
        <v/>
      </c>
      <c r="AW32" s="106">
        <f>IF($A32="","",COUNTIFS('3. Atvaļinājumu žurnāls'!$A$5:$A$200,$A32,'3. Atvaļinājumu žurnāls'!$F$5:$F$200,"Apstiprināts",'3. Atvaļinājumu žurnāls'!$C$5:$C$200,"&lt;="&amp;('1. Iestatījumi'!$C$9+(48-1)*7+6),'3. Atvaļinājumu žurnāls'!$D$5:$D$200,"&gt;="&amp;('1. Iestatījumi'!$C$9+(48-1)*7)))</f>
        <v/>
      </c>
      <c r="AX32" s="106">
        <f>IF($A32="","",COUNTIFS('3. Atvaļinājumu žurnāls'!$A$5:$A$200,$A32,'3. Atvaļinājumu žurnāls'!$F$5:$F$200,"Apstiprināts",'3. Atvaļinājumu žurnāls'!$C$5:$C$200,"&lt;="&amp;('1. Iestatījumi'!$C$9+(49-1)*7+6),'3. Atvaļinājumu žurnāls'!$D$5:$D$200,"&gt;="&amp;('1. Iestatījumi'!$C$9+(49-1)*7)))</f>
        <v/>
      </c>
      <c r="AY32" s="106">
        <f>IF($A32="","",COUNTIFS('3. Atvaļinājumu žurnāls'!$A$5:$A$200,$A32,'3. Atvaļinājumu žurnāls'!$F$5:$F$200,"Apstiprināts",'3. Atvaļinājumu žurnāls'!$C$5:$C$200,"&lt;="&amp;('1. Iestatījumi'!$C$9+(50-1)*7+6),'3. Atvaļinājumu žurnāls'!$D$5:$D$200,"&gt;="&amp;('1. Iestatījumi'!$C$9+(50-1)*7)))</f>
        <v/>
      </c>
      <c r="AZ32" s="106">
        <f>IF($A32="","",COUNTIFS('3. Atvaļinājumu žurnāls'!$A$5:$A$200,$A32,'3. Atvaļinājumu žurnāls'!$F$5:$F$200,"Apstiprināts",'3. Atvaļinājumu žurnāls'!$C$5:$C$200,"&lt;="&amp;('1. Iestatījumi'!$C$9+(51-1)*7+6),'3. Atvaļinājumu žurnāls'!$D$5:$D$200,"&gt;="&amp;('1. Iestatījumi'!$C$9+(51-1)*7)))</f>
        <v/>
      </c>
      <c r="BA32" s="106">
        <f>IF($A32="","",COUNTIFS('3. Atvaļinājumu žurnāls'!$A$5:$A$200,$A32,'3. Atvaļinājumu žurnāls'!$F$5:$F$200,"Apstiprināts",'3. Atvaļinājumu žurnāls'!$C$5:$C$200,"&lt;="&amp;('1. Iestatījumi'!$C$9+(52-1)*7+6),'3. Atvaļinājumu žurnāls'!$D$5:$D$200,"&gt;="&amp;('1. Iestatījumi'!$C$9+(52-1)*7)))</f>
        <v/>
      </c>
    </row>
    <row r="33" ht="18" customHeight="1" s="55">
      <c r="A33" s="105">
        <f>IF('2. Darbinieki'!A33="","",'2. Darbinieki'!A33)</f>
        <v/>
      </c>
      <c r="B33" s="106">
        <f>IF($A33="","",COUNTIFS('3. Atvaļinājumu žurnāls'!$A$5:$A$200,$A33,'3. Atvaļinājumu žurnāls'!$F$5:$F$200,"Apstiprināts",'3. Atvaļinājumu žurnāls'!$C$5:$C$200,"&lt;="&amp;('1. Iestatījumi'!$C$9+(1-1)*7+6),'3. Atvaļinājumu žurnāls'!$D$5:$D$200,"&gt;="&amp;('1. Iestatījumi'!$C$9+(1-1)*7)))</f>
        <v/>
      </c>
      <c r="C33" s="106">
        <f>IF($A33="","",COUNTIFS('3. Atvaļinājumu žurnāls'!$A$5:$A$200,$A33,'3. Atvaļinājumu žurnāls'!$F$5:$F$200,"Apstiprināts",'3. Atvaļinājumu žurnāls'!$C$5:$C$200,"&lt;="&amp;('1. Iestatījumi'!$C$9+(2-1)*7+6),'3. Atvaļinājumu žurnāls'!$D$5:$D$200,"&gt;="&amp;('1. Iestatījumi'!$C$9+(2-1)*7)))</f>
        <v/>
      </c>
      <c r="D33" s="106">
        <f>IF($A33="","",COUNTIFS('3. Atvaļinājumu žurnāls'!$A$5:$A$200,$A33,'3. Atvaļinājumu žurnāls'!$F$5:$F$200,"Apstiprināts",'3. Atvaļinājumu žurnāls'!$C$5:$C$200,"&lt;="&amp;('1. Iestatījumi'!$C$9+(3-1)*7+6),'3. Atvaļinājumu žurnāls'!$D$5:$D$200,"&gt;="&amp;('1. Iestatījumi'!$C$9+(3-1)*7)))</f>
        <v/>
      </c>
      <c r="E33" s="106">
        <f>IF($A33="","",COUNTIFS('3. Atvaļinājumu žurnāls'!$A$5:$A$200,$A33,'3. Atvaļinājumu žurnāls'!$F$5:$F$200,"Apstiprināts",'3. Atvaļinājumu žurnāls'!$C$5:$C$200,"&lt;="&amp;('1. Iestatījumi'!$C$9+(4-1)*7+6),'3. Atvaļinājumu žurnāls'!$D$5:$D$200,"&gt;="&amp;('1. Iestatījumi'!$C$9+(4-1)*7)))</f>
        <v/>
      </c>
      <c r="F33" s="106">
        <f>IF($A33="","",COUNTIFS('3. Atvaļinājumu žurnāls'!$A$5:$A$200,$A33,'3. Atvaļinājumu žurnāls'!$F$5:$F$200,"Apstiprināts",'3. Atvaļinājumu žurnāls'!$C$5:$C$200,"&lt;="&amp;('1. Iestatījumi'!$C$9+(5-1)*7+6),'3. Atvaļinājumu žurnāls'!$D$5:$D$200,"&gt;="&amp;('1. Iestatījumi'!$C$9+(5-1)*7)))</f>
        <v/>
      </c>
      <c r="G33" s="106">
        <f>IF($A33="","",COUNTIFS('3. Atvaļinājumu žurnāls'!$A$5:$A$200,$A33,'3. Atvaļinājumu žurnāls'!$F$5:$F$200,"Apstiprināts",'3. Atvaļinājumu žurnāls'!$C$5:$C$200,"&lt;="&amp;('1. Iestatījumi'!$C$9+(6-1)*7+6),'3. Atvaļinājumu žurnāls'!$D$5:$D$200,"&gt;="&amp;('1. Iestatījumi'!$C$9+(6-1)*7)))</f>
        <v/>
      </c>
      <c r="H33" s="106">
        <f>IF($A33="","",COUNTIFS('3. Atvaļinājumu žurnāls'!$A$5:$A$200,$A33,'3. Atvaļinājumu žurnāls'!$F$5:$F$200,"Apstiprināts",'3. Atvaļinājumu žurnāls'!$C$5:$C$200,"&lt;="&amp;('1. Iestatījumi'!$C$9+(7-1)*7+6),'3. Atvaļinājumu žurnāls'!$D$5:$D$200,"&gt;="&amp;('1. Iestatījumi'!$C$9+(7-1)*7)))</f>
        <v/>
      </c>
      <c r="I33" s="106">
        <f>IF($A33="","",COUNTIFS('3. Atvaļinājumu žurnāls'!$A$5:$A$200,$A33,'3. Atvaļinājumu žurnāls'!$F$5:$F$200,"Apstiprināts",'3. Atvaļinājumu žurnāls'!$C$5:$C$200,"&lt;="&amp;('1. Iestatījumi'!$C$9+(8-1)*7+6),'3. Atvaļinājumu žurnāls'!$D$5:$D$200,"&gt;="&amp;('1. Iestatījumi'!$C$9+(8-1)*7)))</f>
        <v/>
      </c>
      <c r="J33" s="106">
        <f>IF($A33="","",COUNTIFS('3. Atvaļinājumu žurnāls'!$A$5:$A$200,$A33,'3. Atvaļinājumu žurnāls'!$F$5:$F$200,"Apstiprināts",'3. Atvaļinājumu žurnāls'!$C$5:$C$200,"&lt;="&amp;('1. Iestatījumi'!$C$9+(9-1)*7+6),'3. Atvaļinājumu žurnāls'!$D$5:$D$200,"&gt;="&amp;('1. Iestatījumi'!$C$9+(9-1)*7)))</f>
        <v/>
      </c>
      <c r="K33" s="106">
        <f>IF($A33="","",COUNTIFS('3. Atvaļinājumu žurnāls'!$A$5:$A$200,$A33,'3. Atvaļinājumu žurnāls'!$F$5:$F$200,"Apstiprināts",'3. Atvaļinājumu žurnāls'!$C$5:$C$200,"&lt;="&amp;('1. Iestatījumi'!$C$9+(10-1)*7+6),'3. Atvaļinājumu žurnāls'!$D$5:$D$200,"&gt;="&amp;('1. Iestatījumi'!$C$9+(10-1)*7)))</f>
        <v/>
      </c>
      <c r="L33" s="106">
        <f>IF($A33="","",COUNTIFS('3. Atvaļinājumu žurnāls'!$A$5:$A$200,$A33,'3. Atvaļinājumu žurnāls'!$F$5:$F$200,"Apstiprināts",'3. Atvaļinājumu žurnāls'!$C$5:$C$200,"&lt;="&amp;('1. Iestatījumi'!$C$9+(11-1)*7+6),'3. Atvaļinājumu žurnāls'!$D$5:$D$200,"&gt;="&amp;('1. Iestatījumi'!$C$9+(11-1)*7)))</f>
        <v/>
      </c>
      <c r="M33" s="106">
        <f>IF($A33="","",COUNTIFS('3. Atvaļinājumu žurnāls'!$A$5:$A$200,$A33,'3. Atvaļinājumu žurnāls'!$F$5:$F$200,"Apstiprināts",'3. Atvaļinājumu žurnāls'!$C$5:$C$200,"&lt;="&amp;('1. Iestatījumi'!$C$9+(12-1)*7+6),'3. Atvaļinājumu žurnāls'!$D$5:$D$200,"&gt;="&amp;('1. Iestatījumi'!$C$9+(12-1)*7)))</f>
        <v/>
      </c>
      <c r="N33" s="106">
        <f>IF($A33="","",COUNTIFS('3. Atvaļinājumu žurnāls'!$A$5:$A$200,$A33,'3. Atvaļinājumu žurnāls'!$F$5:$F$200,"Apstiprināts",'3. Atvaļinājumu žurnāls'!$C$5:$C$200,"&lt;="&amp;('1. Iestatījumi'!$C$9+(13-1)*7+6),'3. Atvaļinājumu žurnāls'!$D$5:$D$200,"&gt;="&amp;('1. Iestatījumi'!$C$9+(13-1)*7)))</f>
        <v/>
      </c>
      <c r="O33" s="106">
        <f>IF($A33="","",COUNTIFS('3. Atvaļinājumu žurnāls'!$A$5:$A$200,$A33,'3. Atvaļinājumu žurnāls'!$F$5:$F$200,"Apstiprināts",'3. Atvaļinājumu žurnāls'!$C$5:$C$200,"&lt;="&amp;('1. Iestatījumi'!$C$9+(14-1)*7+6),'3. Atvaļinājumu žurnāls'!$D$5:$D$200,"&gt;="&amp;('1. Iestatījumi'!$C$9+(14-1)*7)))</f>
        <v/>
      </c>
      <c r="P33" s="106">
        <f>IF($A33="","",COUNTIFS('3. Atvaļinājumu žurnāls'!$A$5:$A$200,$A33,'3. Atvaļinājumu žurnāls'!$F$5:$F$200,"Apstiprināts",'3. Atvaļinājumu žurnāls'!$C$5:$C$200,"&lt;="&amp;('1. Iestatījumi'!$C$9+(15-1)*7+6),'3. Atvaļinājumu žurnāls'!$D$5:$D$200,"&gt;="&amp;('1. Iestatījumi'!$C$9+(15-1)*7)))</f>
        <v/>
      </c>
      <c r="Q33" s="106">
        <f>IF($A33="","",COUNTIFS('3. Atvaļinājumu žurnāls'!$A$5:$A$200,$A33,'3. Atvaļinājumu žurnāls'!$F$5:$F$200,"Apstiprināts",'3. Atvaļinājumu žurnāls'!$C$5:$C$200,"&lt;="&amp;('1. Iestatījumi'!$C$9+(16-1)*7+6),'3. Atvaļinājumu žurnāls'!$D$5:$D$200,"&gt;="&amp;('1. Iestatījumi'!$C$9+(16-1)*7)))</f>
        <v/>
      </c>
      <c r="R33" s="106">
        <f>IF($A33="","",COUNTIFS('3. Atvaļinājumu žurnāls'!$A$5:$A$200,$A33,'3. Atvaļinājumu žurnāls'!$F$5:$F$200,"Apstiprināts",'3. Atvaļinājumu žurnāls'!$C$5:$C$200,"&lt;="&amp;('1. Iestatījumi'!$C$9+(17-1)*7+6),'3. Atvaļinājumu žurnāls'!$D$5:$D$200,"&gt;="&amp;('1. Iestatījumi'!$C$9+(17-1)*7)))</f>
        <v/>
      </c>
      <c r="S33" s="106">
        <f>IF($A33="","",COUNTIFS('3. Atvaļinājumu žurnāls'!$A$5:$A$200,$A33,'3. Atvaļinājumu žurnāls'!$F$5:$F$200,"Apstiprināts",'3. Atvaļinājumu žurnāls'!$C$5:$C$200,"&lt;="&amp;('1. Iestatījumi'!$C$9+(18-1)*7+6),'3. Atvaļinājumu žurnāls'!$D$5:$D$200,"&gt;="&amp;('1. Iestatījumi'!$C$9+(18-1)*7)))</f>
        <v/>
      </c>
      <c r="T33" s="106">
        <f>IF($A33="","",COUNTIFS('3. Atvaļinājumu žurnāls'!$A$5:$A$200,$A33,'3. Atvaļinājumu žurnāls'!$F$5:$F$200,"Apstiprināts",'3. Atvaļinājumu žurnāls'!$C$5:$C$200,"&lt;="&amp;('1. Iestatījumi'!$C$9+(19-1)*7+6),'3. Atvaļinājumu žurnāls'!$D$5:$D$200,"&gt;="&amp;('1. Iestatījumi'!$C$9+(19-1)*7)))</f>
        <v/>
      </c>
      <c r="U33" s="106">
        <f>IF($A33="","",COUNTIFS('3. Atvaļinājumu žurnāls'!$A$5:$A$200,$A33,'3. Atvaļinājumu žurnāls'!$F$5:$F$200,"Apstiprināts",'3. Atvaļinājumu žurnāls'!$C$5:$C$200,"&lt;="&amp;('1. Iestatījumi'!$C$9+(20-1)*7+6),'3. Atvaļinājumu žurnāls'!$D$5:$D$200,"&gt;="&amp;('1. Iestatījumi'!$C$9+(20-1)*7)))</f>
        <v/>
      </c>
      <c r="V33" s="106">
        <f>IF($A33="","",COUNTIFS('3. Atvaļinājumu žurnāls'!$A$5:$A$200,$A33,'3. Atvaļinājumu žurnāls'!$F$5:$F$200,"Apstiprināts",'3. Atvaļinājumu žurnāls'!$C$5:$C$200,"&lt;="&amp;('1. Iestatījumi'!$C$9+(21-1)*7+6),'3. Atvaļinājumu žurnāls'!$D$5:$D$200,"&gt;="&amp;('1. Iestatījumi'!$C$9+(21-1)*7)))</f>
        <v/>
      </c>
      <c r="W33" s="106">
        <f>IF($A33="","",COUNTIFS('3. Atvaļinājumu žurnāls'!$A$5:$A$200,$A33,'3. Atvaļinājumu žurnāls'!$F$5:$F$200,"Apstiprināts",'3. Atvaļinājumu žurnāls'!$C$5:$C$200,"&lt;="&amp;('1. Iestatījumi'!$C$9+(22-1)*7+6),'3. Atvaļinājumu žurnāls'!$D$5:$D$200,"&gt;="&amp;('1. Iestatījumi'!$C$9+(22-1)*7)))</f>
        <v/>
      </c>
      <c r="X33" s="106">
        <f>IF($A33="","",COUNTIFS('3. Atvaļinājumu žurnāls'!$A$5:$A$200,$A33,'3. Atvaļinājumu žurnāls'!$F$5:$F$200,"Apstiprināts",'3. Atvaļinājumu žurnāls'!$C$5:$C$200,"&lt;="&amp;('1. Iestatījumi'!$C$9+(23-1)*7+6),'3. Atvaļinājumu žurnāls'!$D$5:$D$200,"&gt;="&amp;('1. Iestatījumi'!$C$9+(23-1)*7)))</f>
        <v/>
      </c>
      <c r="Y33" s="106">
        <f>IF($A33="","",COUNTIFS('3. Atvaļinājumu žurnāls'!$A$5:$A$200,$A33,'3. Atvaļinājumu žurnāls'!$F$5:$F$200,"Apstiprināts",'3. Atvaļinājumu žurnāls'!$C$5:$C$200,"&lt;="&amp;('1. Iestatījumi'!$C$9+(24-1)*7+6),'3. Atvaļinājumu žurnāls'!$D$5:$D$200,"&gt;="&amp;('1. Iestatījumi'!$C$9+(24-1)*7)))</f>
        <v/>
      </c>
      <c r="Z33" s="106">
        <f>IF($A33="","",COUNTIFS('3. Atvaļinājumu žurnāls'!$A$5:$A$200,$A33,'3. Atvaļinājumu žurnāls'!$F$5:$F$200,"Apstiprināts",'3. Atvaļinājumu žurnāls'!$C$5:$C$200,"&lt;="&amp;('1. Iestatījumi'!$C$9+(25-1)*7+6),'3. Atvaļinājumu žurnāls'!$D$5:$D$200,"&gt;="&amp;('1. Iestatījumi'!$C$9+(25-1)*7)))</f>
        <v/>
      </c>
      <c r="AA33" s="106">
        <f>IF($A33="","",COUNTIFS('3. Atvaļinājumu žurnāls'!$A$5:$A$200,$A33,'3. Atvaļinājumu žurnāls'!$F$5:$F$200,"Apstiprināts",'3. Atvaļinājumu žurnāls'!$C$5:$C$200,"&lt;="&amp;('1. Iestatījumi'!$C$9+(26-1)*7+6),'3. Atvaļinājumu žurnāls'!$D$5:$D$200,"&gt;="&amp;('1. Iestatījumi'!$C$9+(26-1)*7)))</f>
        <v/>
      </c>
      <c r="AB33" s="106">
        <f>IF($A33="","",COUNTIFS('3. Atvaļinājumu žurnāls'!$A$5:$A$200,$A33,'3. Atvaļinājumu žurnāls'!$F$5:$F$200,"Apstiprināts",'3. Atvaļinājumu žurnāls'!$C$5:$C$200,"&lt;="&amp;('1. Iestatījumi'!$C$9+(27-1)*7+6),'3. Atvaļinājumu žurnāls'!$D$5:$D$200,"&gt;="&amp;('1. Iestatījumi'!$C$9+(27-1)*7)))</f>
        <v/>
      </c>
      <c r="AC33" s="106">
        <f>IF($A33="","",COUNTIFS('3. Atvaļinājumu žurnāls'!$A$5:$A$200,$A33,'3. Atvaļinājumu žurnāls'!$F$5:$F$200,"Apstiprināts",'3. Atvaļinājumu žurnāls'!$C$5:$C$200,"&lt;="&amp;('1. Iestatījumi'!$C$9+(28-1)*7+6),'3. Atvaļinājumu žurnāls'!$D$5:$D$200,"&gt;="&amp;('1. Iestatījumi'!$C$9+(28-1)*7)))</f>
        <v/>
      </c>
      <c r="AD33" s="106">
        <f>IF($A33="","",COUNTIFS('3. Atvaļinājumu žurnāls'!$A$5:$A$200,$A33,'3. Atvaļinājumu žurnāls'!$F$5:$F$200,"Apstiprināts",'3. Atvaļinājumu žurnāls'!$C$5:$C$200,"&lt;="&amp;('1. Iestatījumi'!$C$9+(29-1)*7+6),'3. Atvaļinājumu žurnāls'!$D$5:$D$200,"&gt;="&amp;('1. Iestatījumi'!$C$9+(29-1)*7)))</f>
        <v/>
      </c>
      <c r="AE33" s="106">
        <f>IF($A33="","",COUNTIFS('3. Atvaļinājumu žurnāls'!$A$5:$A$200,$A33,'3. Atvaļinājumu žurnāls'!$F$5:$F$200,"Apstiprināts",'3. Atvaļinājumu žurnāls'!$C$5:$C$200,"&lt;="&amp;('1. Iestatījumi'!$C$9+(30-1)*7+6),'3. Atvaļinājumu žurnāls'!$D$5:$D$200,"&gt;="&amp;('1. Iestatījumi'!$C$9+(30-1)*7)))</f>
        <v/>
      </c>
      <c r="AF33" s="106">
        <f>IF($A33="","",COUNTIFS('3. Atvaļinājumu žurnāls'!$A$5:$A$200,$A33,'3. Atvaļinājumu žurnāls'!$F$5:$F$200,"Apstiprināts",'3. Atvaļinājumu žurnāls'!$C$5:$C$200,"&lt;="&amp;('1. Iestatījumi'!$C$9+(31-1)*7+6),'3. Atvaļinājumu žurnāls'!$D$5:$D$200,"&gt;="&amp;('1. Iestatījumi'!$C$9+(31-1)*7)))</f>
        <v/>
      </c>
      <c r="AG33" s="106">
        <f>IF($A33="","",COUNTIFS('3. Atvaļinājumu žurnāls'!$A$5:$A$200,$A33,'3. Atvaļinājumu žurnāls'!$F$5:$F$200,"Apstiprināts",'3. Atvaļinājumu žurnāls'!$C$5:$C$200,"&lt;="&amp;('1. Iestatījumi'!$C$9+(32-1)*7+6),'3. Atvaļinājumu žurnāls'!$D$5:$D$200,"&gt;="&amp;('1. Iestatījumi'!$C$9+(32-1)*7)))</f>
        <v/>
      </c>
      <c r="AH33" s="106">
        <f>IF($A33="","",COUNTIFS('3. Atvaļinājumu žurnāls'!$A$5:$A$200,$A33,'3. Atvaļinājumu žurnāls'!$F$5:$F$200,"Apstiprināts",'3. Atvaļinājumu žurnāls'!$C$5:$C$200,"&lt;="&amp;('1. Iestatījumi'!$C$9+(33-1)*7+6),'3. Atvaļinājumu žurnāls'!$D$5:$D$200,"&gt;="&amp;('1. Iestatījumi'!$C$9+(33-1)*7)))</f>
        <v/>
      </c>
      <c r="AI33" s="106">
        <f>IF($A33="","",COUNTIFS('3. Atvaļinājumu žurnāls'!$A$5:$A$200,$A33,'3. Atvaļinājumu žurnāls'!$F$5:$F$200,"Apstiprināts",'3. Atvaļinājumu žurnāls'!$C$5:$C$200,"&lt;="&amp;('1. Iestatījumi'!$C$9+(34-1)*7+6),'3. Atvaļinājumu žurnāls'!$D$5:$D$200,"&gt;="&amp;('1. Iestatījumi'!$C$9+(34-1)*7)))</f>
        <v/>
      </c>
      <c r="AJ33" s="106">
        <f>IF($A33="","",COUNTIFS('3. Atvaļinājumu žurnāls'!$A$5:$A$200,$A33,'3. Atvaļinājumu žurnāls'!$F$5:$F$200,"Apstiprināts",'3. Atvaļinājumu žurnāls'!$C$5:$C$200,"&lt;="&amp;('1. Iestatījumi'!$C$9+(35-1)*7+6),'3. Atvaļinājumu žurnāls'!$D$5:$D$200,"&gt;="&amp;('1. Iestatījumi'!$C$9+(35-1)*7)))</f>
        <v/>
      </c>
      <c r="AK33" s="106">
        <f>IF($A33="","",COUNTIFS('3. Atvaļinājumu žurnāls'!$A$5:$A$200,$A33,'3. Atvaļinājumu žurnāls'!$F$5:$F$200,"Apstiprināts",'3. Atvaļinājumu žurnāls'!$C$5:$C$200,"&lt;="&amp;('1. Iestatījumi'!$C$9+(36-1)*7+6),'3. Atvaļinājumu žurnāls'!$D$5:$D$200,"&gt;="&amp;('1. Iestatījumi'!$C$9+(36-1)*7)))</f>
        <v/>
      </c>
      <c r="AL33" s="106">
        <f>IF($A33="","",COUNTIFS('3. Atvaļinājumu žurnāls'!$A$5:$A$200,$A33,'3. Atvaļinājumu žurnāls'!$F$5:$F$200,"Apstiprināts",'3. Atvaļinājumu žurnāls'!$C$5:$C$200,"&lt;="&amp;('1. Iestatījumi'!$C$9+(37-1)*7+6),'3. Atvaļinājumu žurnāls'!$D$5:$D$200,"&gt;="&amp;('1. Iestatījumi'!$C$9+(37-1)*7)))</f>
        <v/>
      </c>
      <c r="AM33" s="106">
        <f>IF($A33="","",COUNTIFS('3. Atvaļinājumu žurnāls'!$A$5:$A$200,$A33,'3. Atvaļinājumu žurnāls'!$F$5:$F$200,"Apstiprināts",'3. Atvaļinājumu žurnāls'!$C$5:$C$200,"&lt;="&amp;('1. Iestatījumi'!$C$9+(38-1)*7+6),'3. Atvaļinājumu žurnāls'!$D$5:$D$200,"&gt;="&amp;('1. Iestatījumi'!$C$9+(38-1)*7)))</f>
        <v/>
      </c>
      <c r="AN33" s="106">
        <f>IF($A33="","",COUNTIFS('3. Atvaļinājumu žurnāls'!$A$5:$A$200,$A33,'3. Atvaļinājumu žurnāls'!$F$5:$F$200,"Apstiprināts",'3. Atvaļinājumu žurnāls'!$C$5:$C$200,"&lt;="&amp;('1. Iestatījumi'!$C$9+(39-1)*7+6),'3. Atvaļinājumu žurnāls'!$D$5:$D$200,"&gt;="&amp;('1. Iestatījumi'!$C$9+(39-1)*7)))</f>
        <v/>
      </c>
      <c r="AO33" s="106">
        <f>IF($A33="","",COUNTIFS('3. Atvaļinājumu žurnāls'!$A$5:$A$200,$A33,'3. Atvaļinājumu žurnāls'!$F$5:$F$200,"Apstiprināts",'3. Atvaļinājumu žurnāls'!$C$5:$C$200,"&lt;="&amp;('1. Iestatījumi'!$C$9+(40-1)*7+6),'3. Atvaļinājumu žurnāls'!$D$5:$D$200,"&gt;="&amp;('1. Iestatījumi'!$C$9+(40-1)*7)))</f>
        <v/>
      </c>
      <c r="AP33" s="106">
        <f>IF($A33="","",COUNTIFS('3. Atvaļinājumu žurnāls'!$A$5:$A$200,$A33,'3. Atvaļinājumu žurnāls'!$F$5:$F$200,"Apstiprināts",'3. Atvaļinājumu žurnāls'!$C$5:$C$200,"&lt;="&amp;('1. Iestatījumi'!$C$9+(41-1)*7+6),'3. Atvaļinājumu žurnāls'!$D$5:$D$200,"&gt;="&amp;('1. Iestatījumi'!$C$9+(41-1)*7)))</f>
        <v/>
      </c>
      <c r="AQ33" s="106">
        <f>IF($A33="","",COUNTIFS('3. Atvaļinājumu žurnāls'!$A$5:$A$200,$A33,'3. Atvaļinājumu žurnāls'!$F$5:$F$200,"Apstiprināts",'3. Atvaļinājumu žurnāls'!$C$5:$C$200,"&lt;="&amp;('1. Iestatījumi'!$C$9+(42-1)*7+6),'3. Atvaļinājumu žurnāls'!$D$5:$D$200,"&gt;="&amp;('1. Iestatījumi'!$C$9+(42-1)*7)))</f>
        <v/>
      </c>
      <c r="AR33" s="106">
        <f>IF($A33="","",COUNTIFS('3. Atvaļinājumu žurnāls'!$A$5:$A$200,$A33,'3. Atvaļinājumu žurnāls'!$F$5:$F$200,"Apstiprināts",'3. Atvaļinājumu žurnāls'!$C$5:$C$200,"&lt;="&amp;('1. Iestatījumi'!$C$9+(43-1)*7+6),'3. Atvaļinājumu žurnāls'!$D$5:$D$200,"&gt;="&amp;('1. Iestatījumi'!$C$9+(43-1)*7)))</f>
        <v/>
      </c>
      <c r="AS33" s="106">
        <f>IF($A33="","",COUNTIFS('3. Atvaļinājumu žurnāls'!$A$5:$A$200,$A33,'3. Atvaļinājumu žurnāls'!$F$5:$F$200,"Apstiprināts",'3. Atvaļinājumu žurnāls'!$C$5:$C$200,"&lt;="&amp;('1. Iestatījumi'!$C$9+(44-1)*7+6),'3. Atvaļinājumu žurnāls'!$D$5:$D$200,"&gt;="&amp;('1. Iestatījumi'!$C$9+(44-1)*7)))</f>
        <v/>
      </c>
      <c r="AT33" s="106">
        <f>IF($A33="","",COUNTIFS('3. Atvaļinājumu žurnāls'!$A$5:$A$200,$A33,'3. Atvaļinājumu žurnāls'!$F$5:$F$200,"Apstiprināts",'3. Atvaļinājumu žurnāls'!$C$5:$C$200,"&lt;="&amp;('1. Iestatījumi'!$C$9+(45-1)*7+6),'3. Atvaļinājumu žurnāls'!$D$5:$D$200,"&gt;="&amp;('1. Iestatījumi'!$C$9+(45-1)*7)))</f>
        <v/>
      </c>
      <c r="AU33" s="106">
        <f>IF($A33="","",COUNTIFS('3. Atvaļinājumu žurnāls'!$A$5:$A$200,$A33,'3. Atvaļinājumu žurnāls'!$F$5:$F$200,"Apstiprināts",'3. Atvaļinājumu žurnāls'!$C$5:$C$200,"&lt;="&amp;('1. Iestatījumi'!$C$9+(46-1)*7+6),'3. Atvaļinājumu žurnāls'!$D$5:$D$200,"&gt;="&amp;('1. Iestatījumi'!$C$9+(46-1)*7)))</f>
        <v/>
      </c>
      <c r="AV33" s="106">
        <f>IF($A33="","",COUNTIFS('3. Atvaļinājumu žurnāls'!$A$5:$A$200,$A33,'3. Atvaļinājumu žurnāls'!$F$5:$F$200,"Apstiprināts",'3. Atvaļinājumu žurnāls'!$C$5:$C$200,"&lt;="&amp;('1. Iestatījumi'!$C$9+(47-1)*7+6),'3. Atvaļinājumu žurnāls'!$D$5:$D$200,"&gt;="&amp;('1. Iestatījumi'!$C$9+(47-1)*7)))</f>
        <v/>
      </c>
      <c r="AW33" s="106">
        <f>IF($A33="","",COUNTIFS('3. Atvaļinājumu žurnāls'!$A$5:$A$200,$A33,'3. Atvaļinājumu žurnāls'!$F$5:$F$200,"Apstiprināts",'3. Atvaļinājumu žurnāls'!$C$5:$C$200,"&lt;="&amp;('1. Iestatījumi'!$C$9+(48-1)*7+6),'3. Atvaļinājumu žurnāls'!$D$5:$D$200,"&gt;="&amp;('1. Iestatījumi'!$C$9+(48-1)*7)))</f>
        <v/>
      </c>
      <c r="AX33" s="106">
        <f>IF($A33="","",COUNTIFS('3. Atvaļinājumu žurnāls'!$A$5:$A$200,$A33,'3. Atvaļinājumu žurnāls'!$F$5:$F$200,"Apstiprināts",'3. Atvaļinājumu žurnāls'!$C$5:$C$200,"&lt;="&amp;('1. Iestatījumi'!$C$9+(49-1)*7+6),'3. Atvaļinājumu žurnāls'!$D$5:$D$200,"&gt;="&amp;('1. Iestatījumi'!$C$9+(49-1)*7)))</f>
        <v/>
      </c>
      <c r="AY33" s="106">
        <f>IF($A33="","",COUNTIFS('3. Atvaļinājumu žurnāls'!$A$5:$A$200,$A33,'3. Atvaļinājumu žurnāls'!$F$5:$F$200,"Apstiprināts",'3. Atvaļinājumu žurnāls'!$C$5:$C$200,"&lt;="&amp;('1. Iestatījumi'!$C$9+(50-1)*7+6),'3. Atvaļinājumu žurnāls'!$D$5:$D$200,"&gt;="&amp;('1. Iestatījumi'!$C$9+(50-1)*7)))</f>
        <v/>
      </c>
      <c r="AZ33" s="106">
        <f>IF($A33="","",COUNTIFS('3. Atvaļinājumu žurnāls'!$A$5:$A$200,$A33,'3. Atvaļinājumu žurnāls'!$F$5:$F$200,"Apstiprināts",'3. Atvaļinājumu žurnāls'!$C$5:$C$200,"&lt;="&amp;('1. Iestatījumi'!$C$9+(51-1)*7+6),'3. Atvaļinājumu žurnāls'!$D$5:$D$200,"&gt;="&amp;('1. Iestatījumi'!$C$9+(51-1)*7)))</f>
        <v/>
      </c>
      <c r="BA33" s="106">
        <f>IF($A33="","",COUNTIFS('3. Atvaļinājumu žurnāls'!$A$5:$A$200,$A33,'3. Atvaļinājumu žurnāls'!$F$5:$F$200,"Apstiprināts",'3. Atvaļinājumu žurnāls'!$C$5:$C$200,"&lt;="&amp;('1. Iestatījumi'!$C$9+(52-1)*7+6),'3. Atvaļinājumu žurnāls'!$D$5:$D$200,"&gt;="&amp;('1. Iestatījumi'!$C$9+(52-1)*7)))</f>
        <v/>
      </c>
    </row>
    <row r="34" ht="18" customHeight="1" s="55">
      <c r="A34" s="105">
        <f>IF('2. Darbinieki'!A34="","",'2. Darbinieki'!A34)</f>
        <v/>
      </c>
      <c r="B34" s="106">
        <f>IF($A34="","",COUNTIFS('3. Atvaļinājumu žurnāls'!$A$5:$A$200,$A34,'3. Atvaļinājumu žurnāls'!$F$5:$F$200,"Apstiprināts",'3. Atvaļinājumu žurnāls'!$C$5:$C$200,"&lt;="&amp;('1. Iestatījumi'!$C$9+(1-1)*7+6),'3. Atvaļinājumu žurnāls'!$D$5:$D$200,"&gt;="&amp;('1. Iestatījumi'!$C$9+(1-1)*7)))</f>
        <v/>
      </c>
      <c r="C34" s="106">
        <f>IF($A34="","",COUNTIFS('3. Atvaļinājumu žurnāls'!$A$5:$A$200,$A34,'3. Atvaļinājumu žurnāls'!$F$5:$F$200,"Apstiprināts",'3. Atvaļinājumu žurnāls'!$C$5:$C$200,"&lt;="&amp;('1. Iestatījumi'!$C$9+(2-1)*7+6),'3. Atvaļinājumu žurnāls'!$D$5:$D$200,"&gt;="&amp;('1. Iestatījumi'!$C$9+(2-1)*7)))</f>
        <v/>
      </c>
      <c r="D34" s="106">
        <f>IF($A34="","",COUNTIFS('3. Atvaļinājumu žurnāls'!$A$5:$A$200,$A34,'3. Atvaļinājumu žurnāls'!$F$5:$F$200,"Apstiprināts",'3. Atvaļinājumu žurnāls'!$C$5:$C$200,"&lt;="&amp;('1. Iestatījumi'!$C$9+(3-1)*7+6),'3. Atvaļinājumu žurnāls'!$D$5:$D$200,"&gt;="&amp;('1. Iestatījumi'!$C$9+(3-1)*7)))</f>
        <v/>
      </c>
      <c r="E34" s="106">
        <f>IF($A34="","",COUNTIFS('3. Atvaļinājumu žurnāls'!$A$5:$A$200,$A34,'3. Atvaļinājumu žurnāls'!$F$5:$F$200,"Apstiprināts",'3. Atvaļinājumu žurnāls'!$C$5:$C$200,"&lt;="&amp;('1. Iestatījumi'!$C$9+(4-1)*7+6),'3. Atvaļinājumu žurnāls'!$D$5:$D$200,"&gt;="&amp;('1. Iestatījumi'!$C$9+(4-1)*7)))</f>
        <v/>
      </c>
      <c r="F34" s="106">
        <f>IF($A34="","",COUNTIFS('3. Atvaļinājumu žurnāls'!$A$5:$A$200,$A34,'3. Atvaļinājumu žurnāls'!$F$5:$F$200,"Apstiprināts",'3. Atvaļinājumu žurnāls'!$C$5:$C$200,"&lt;="&amp;('1. Iestatījumi'!$C$9+(5-1)*7+6),'3. Atvaļinājumu žurnāls'!$D$5:$D$200,"&gt;="&amp;('1. Iestatījumi'!$C$9+(5-1)*7)))</f>
        <v/>
      </c>
      <c r="G34" s="106">
        <f>IF($A34="","",COUNTIFS('3. Atvaļinājumu žurnāls'!$A$5:$A$200,$A34,'3. Atvaļinājumu žurnāls'!$F$5:$F$200,"Apstiprināts",'3. Atvaļinājumu žurnāls'!$C$5:$C$200,"&lt;="&amp;('1. Iestatījumi'!$C$9+(6-1)*7+6),'3. Atvaļinājumu žurnāls'!$D$5:$D$200,"&gt;="&amp;('1. Iestatījumi'!$C$9+(6-1)*7)))</f>
        <v/>
      </c>
      <c r="H34" s="106">
        <f>IF($A34="","",COUNTIFS('3. Atvaļinājumu žurnāls'!$A$5:$A$200,$A34,'3. Atvaļinājumu žurnāls'!$F$5:$F$200,"Apstiprināts",'3. Atvaļinājumu žurnāls'!$C$5:$C$200,"&lt;="&amp;('1. Iestatījumi'!$C$9+(7-1)*7+6),'3. Atvaļinājumu žurnāls'!$D$5:$D$200,"&gt;="&amp;('1. Iestatījumi'!$C$9+(7-1)*7)))</f>
        <v/>
      </c>
      <c r="I34" s="106">
        <f>IF($A34="","",COUNTIFS('3. Atvaļinājumu žurnāls'!$A$5:$A$200,$A34,'3. Atvaļinājumu žurnāls'!$F$5:$F$200,"Apstiprināts",'3. Atvaļinājumu žurnāls'!$C$5:$C$200,"&lt;="&amp;('1. Iestatījumi'!$C$9+(8-1)*7+6),'3. Atvaļinājumu žurnāls'!$D$5:$D$200,"&gt;="&amp;('1. Iestatījumi'!$C$9+(8-1)*7)))</f>
        <v/>
      </c>
      <c r="J34" s="106">
        <f>IF($A34="","",COUNTIFS('3. Atvaļinājumu žurnāls'!$A$5:$A$200,$A34,'3. Atvaļinājumu žurnāls'!$F$5:$F$200,"Apstiprināts",'3. Atvaļinājumu žurnāls'!$C$5:$C$200,"&lt;="&amp;('1. Iestatījumi'!$C$9+(9-1)*7+6),'3. Atvaļinājumu žurnāls'!$D$5:$D$200,"&gt;="&amp;('1. Iestatījumi'!$C$9+(9-1)*7)))</f>
        <v/>
      </c>
      <c r="K34" s="106">
        <f>IF($A34="","",COUNTIFS('3. Atvaļinājumu žurnāls'!$A$5:$A$200,$A34,'3. Atvaļinājumu žurnāls'!$F$5:$F$200,"Apstiprināts",'3. Atvaļinājumu žurnāls'!$C$5:$C$200,"&lt;="&amp;('1. Iestatījumi'!$C$9+(10-1)*7+6),'3. Atvaļinājumu žurnāls'!$D$5:$D$200,"&gt;="&amp;('1. Iestatījumi'!$C$9+(10-1)*7)))</f>
        <v/>
      </c>
      <c r="L34" s="106">
        <f>IF($A34="","",COUNTIFS('3. Atvaļinājumu žurnāls'!$A$5:$A$200,$A34,'3. Atvaļinājumu žurnāls'!$F$5:$F$200,"Apstiprināts",'3. Atvaļinājumu žurnāls'!$C$5:$C$200,"&lt;="&amp;('1. Iestatījumi'!$C$9+(11-1)*7+6),'3. Atvaļinājumu žurnāls'!$D$5:$D$200,"&gt;="&amp;('1. Iestatījumi'!$C$9+(11-1)*7)))</f>
        <v/>
      </c>
      <c r="M34" s="106">
        <f>IF($A34="","",COUNTIFS('3. Atvaļinājumu žurnāls'!$A$5:$A$200,$A34,'3. Atvaļinājumu žurnāls'!$F$5:$F$200,"Apstiprināts",'3. Atvaļinājumu žurnāls'!$C$5:$C$200,"&lt;="&amp;('1. Iestatījumi'!$C$9+(12-1)*7+6),'3. Atvaļinājumu žurnāls'!$D$5:$D$200,"&gt;="&amp;('1. Iestatījumi'!$C$9+(12-1)*7)))</f>
        <v/>
      </c>
      <c r="N34" s="106">
        <f>IF($A34="","",COUNTIFS('3. Atvaļinājumu žurnāls'!$A$5:$A$200,$A34,'3. Atvaļinājumu žurnāls'!$F$5:$F$200,"Apstiprināts",'3. Atvaļinājumu žurnāls'!$C$5:$C$200,"&lt;="&amp;('1. Iestatījumi'!$C$9+(13-1)*7+6),'3. Atvaļinājumu žurnāls'!$D$5:$D$200,"&gt;="&amp;('1. Iestatījumi'!$C$9+(13-1)*7)))</f>
        <v/>
      </c>
      <c r="O34" s="106">
        <f>IF($A34="","",COUNTIFS('3. Atvaļinājumu žurnāls'!$A$5:$A$200,$A34,'3. Atvaļinājumu žurnāls'!$F$5:$F$200,"Apstiprināts",'3. Atvaļinājumu žurnāls'!$C$5:$C$200,"&lt;="&amp;('1. Iestatījumi'!$C$9+(14-1)*7+6),'3. Atvaļinājumu žurnāls'!$D$5:$D$200,"&gt;="&amp;('1. Iestatījumi'!$C$9+(14-1)*7)))</f>
        <v/>
      </c>
      <c r="P34" s="106">
        <f>IF($A34="","",COUNTIFS('3. Atvaļinājumu žurnāls'!$A$5:$A$200,$A34,'3. Atvaļinājumu žurnāls'!$F$5:$F$200,"Apstiprināts",'3. Atvaļinājumu žurnāls'!$C$5:$C$200,"&lt;="&amp;('1. Iestatījumi'!$C$9+(15-1)*7+6),'3. Atvaļinājumu žurnāls'!$D$5:$D$200,"&gt;="&amp;('1. Iestatījumi'!$C$9+(15-1)*7)))</f>
        <v/>
      </c>
      <c r="Q34" s="106">
        <f>IF($A34="","",COUNTIFS('3. Atvaļinājumu žurnāls'!$A$5:$A$200,$A34,'3. Atvaļinājumu žurnāls'!$F$5:$F$200,"Apstiprināts",'3. Atvaļinājumu žurnāls'!$C$5:$C$200,"&lt;="&amp;('1. Iestatījumi'!$C$9+(16-1)*7+6),'3. Atvaļinājumu žurnāls'!$D$5:$D$200,"&gt;="&amp;('1. Iestatījumi'!$C$9+(16-1)*7)))</f>
        <v/>
      </c>
      <c r="R34" s="106">
        <f>IF($A34="","",COUNTIFS('3. Atvaļinājumu žurnāls'!$A$5:$A$200,$A34,'3. Atvaļinājumu žurnāls'!$F$5:$F$200,"Apstiprināts",'3. Atvaļinājumu žurnāls'!$C$5:$C$200,"&lt;="&amp;('1. Iestatījumi'!$C$9+(17-1)*7+6),'3. Atvaļinājumu žurnāls'!$D$5:$D$200,"&gt;="&amp;('1. Iestatījumi'!$C$9+(17-1)*7)))</f>
        <v/>
      </c>
      <c r="S34" s="106">
        <f>IF($A34="","",COUNTIFS('3. Atvaļinājumu žurnāls'!$A$5:$A$200,$A34,'3. Atvaļinājumu žurnāls'!$F$5:$F$200,"Apstiprināts",'3. Atvaļinājumu žurnāls'!$C$5:$C$200,"&lt;="&amp;('1. Iestatījumi'!$C$9+(18-1)*7+6),'3. Atvaļinājumu žurnāls'!$D$5:$D$200,"&gt;="&amp;('1. Iestatījumi'!$C$9+(18-1)*7)))</f>
        <v/>
      </c>
      <c r="T34" s="106">
        <f>IF($A34="","",COUNTIFS('3. Atvaļinājumu žurnāls'!$A$5:$A$200,$A34,'3. Atvaļinājumu žurnāls'!$F$5:$F$200,"Apstiprināts",'3. Atvaļinājumu žurnāls'!$C$5:$C$200,"&lt;="&amp;('1. Iestatījumi'!$C$9+(19-1)*7+6),'3. Atvaļinājumu žurnāls'!$D$5:$D$200,"&gt;="&amp;('1. Iestatījumi'!$C$9+(19-1)*7)))</f>
        <v/>
      </c>
      <c r="U34" s="106">
        <f>IF($A34="","",COUNTIFS('3. Atvaļinājumu žurnāls'!$A$5:$A$200,$A34,'3. Atvaļinājumu žurnāls'!$F$5:$F$200,"Apstiprināts",'3. Atvaļinājumu žurnāls'!$C$5:$C$200,"&lt;="&amp;('1. Iestatījumi'!$C$9+(20-1)*7+6),'3. Atvaļinājumu žurnāls'!$D$5:$D$200,"&gt;="&amp;('1. Iestatījumi'!$C$9+(20-1)*7)))</f>
        <v/>
      </c>
      <c r="V34" s="106">
        <f>IF($A34="","",COUNTIFS('3. Atvaļinājumu žurnāls'!$A$5:$A$200,$A34,'3. Atvaļinājumu žurnāls'!$F$5:$F$200,"Apstiprināts",'3. Atvaļinājumu žurnāls'!$C$5:$C$200,"&lt;="&amp;('1. Iestatījumi'!$C$9+(21-1)*7+6),'3. Atvaļinājumu žurnāls'!$D$5:$D$200,"&gt;="&amp;('1. Iestatījumi'!$C$9+(21-1)*7)))</f>
        <v/>
      </c>
      <c r="W34" s="106">
        <f>IF($A34="","",COUNTIFS('3. Atvaļinājumu žurnāls'!$A$5:$A$200,$A34,'3. Atvaļinājumu žurnāls'!$F$5:$F$200,"Apstiprināts",'3. Atvaļinājumu žurnāls'!$C$5:$C$200,"&lt;="&amp;('1. Iestatījumi'!$C$9+(22-1)*7+6),'3. Atvaļinājumu žurnāls'!$D$5:$D$200,"&gt;="&amp;('1. Iestatījumi'!$C$9+(22-1)*7)))</f>
        <v/>
      </c>
      <c r="X34" s="106">
        <f>IF($A34="","",COUNTIFS('3. Atvaļinājumu žurnāls'!$A$5:$A$200,$A34,'3. Atvaļinājumu žurnāls'!$F$5:$F$200,"Apstiprināts",'3. Atvaļinājumu žurnāls'!$C$5:$C$200,"&lt;="&amp;('1. Iestatījumi'!$C$9+(23-1)*7+6),'3. Atvaļinājumu žurnāls'!$D$5:$D$200,"&gt;="&amp;('1. Iestatījumi'!$C$9+(23-1)*7)))</f>
        <v/>
      </c>
      <c r="Y34" s="106">
        <f>IF($A34="","",COUNTIFS('3. Atvaļinājumu žurnāls'!$A$5:$A$200,$A34,'3. Atvaļinājumu žurnāls'!$F$5:$F$200,"Apstiprināts",'3. Atvaļinājumu žurnāls'!$C$5:$C$200,"&lt;="&amp;('1. Iestatījumi'!$C$9+(24-1)*7+6),'3. Atvaļinājumu žurnāls'!$D$5:$D$200,"&gt;="&amp;('1. Iestatījumi'!$C$9+(24-1)*7)))</f>
        <v/>
      </c>
      <c r="Z34" s="106">
        <f>IF($A34="","",COUNTIFS('3. Atvaļinājumu žurnāls'!$A$5:$A$200,$A34,'3. Atvaļinājumu žurnāls'!$F$5:$F$200,"Apstiprināts",'3. Atvaļinājumu žurnāls'!$C$5:$C$200,"&lt;="&amp;('1. Iestatījumi'!$C$9+(25-1)*7+6),'3. Atvaļinājumu žurnāls'!$D$5:$D$200,"&gt;="&amp;('1. Iestatījumi'!$C$9+(25-1)*7)))</f>
        <v/>
      </c>
      <c r="AA34" s="106">
        <f>IF($A34="","",COUNTIFS('3. Atvaļinājumu žurnāls'!$A$5:$A$200,$A34,'3. Atvaļinājumu žurnāls'!$F$5:$F$200,"Apstiprināts",'3. Atvaļinājumu žurnāls'!$C$5:$C$200,"&lt;="&amp;('1. Iestatījumi'!$C$9+(26-1)*7+6),'3. Atvaļinājumu žurnāls'!$D$5:$D$200,"&gt;="&amp;('1. Iestatījumi'!$C$9+(26-1)*7)))</f>
        <v/>
      </c>
      <c r="AB34" s="106">
        <f>IF($A34="","",COUNTIFS('3. Atvaļinājumu žurnāls'!$A$5:$A$200,$A34,'3. Atvaļinājumu žurnāls'!$F$5:$F$200,"Apstiprināts",'3. Atvaļinājumu žurnāls'!$C$5:$C$200,"&lt;="&amp;('1. Iestatījumi'!$C$9+(27-1)*7+6),'3. Atvaļinājumu žurnāls'!$D$5:$D$200,"&gt;="&amp;('1. Iestatījumi'!$C$9+(27-1)*7)))</f>
        <v/>
      </c>
      <c r="AC34" s="106">
        <f>IF($A34="","",COUNTIFS('3. Atvaļinājumu žurnāls'!$A$5:$A$200,$A34,'3. Atvaļinājumu žurnāls'!$F$5:$F$200,"Apstiprināts",'3. Atvaļinājumu žurnāls'!$C$5:$C$200,"&lt;="&amp;('1. Iestatījumi'!$C$9+(28-1)*7+6),'3. Atvaļinājumu žurnāls'!$D$5:$D$200,"&gt;="&amp;('1. Iestatījumi'!$C$9+(28-1)*7)))</f>
        <v/>
      </c>
      <c r="AD34" s="106">
        <f>IF($A34="","",COUNTIFS('3. Atvaļinājumu žurnāls'!$A$5:$A$200,$A34,'3. Atvaļinājumu žurnāls'!$F$5:$F$200,"Apstiprināts",'3. Atvaļinājumu žurnāls'!$C$5:$C$200,"&lt;="&amp;('1. Iestatījumi'!$C$9+(29-1)*7+6),'3. Atvaļinājumu žurnāls'!$D$5:$D$200,"&gt;="&amp;('1. Iestatījumi'!$C$9+(29-1)*7)))</f>
        <v/>
      </c>
      <c r="AE34" s="106">
        <f>IF($A34="","",COUNTIFS('3. Atvaļinājumu žurnāls'!$A$5:$A$200,$A34,'3. Atvaļinājumu žurnāls'!$F$5:$F$200,"Apstiprināts",'3. Atvaļinājumu žurnāls'!$C$5:$C$200,"&lt;="&amp;('1. Iestatījumi'!$C$9+(30-1)*7+6),'3. Atvaļinājumu žurnāls'!$D$5:$D$200,"&gt;="&amp;('1. Iestatījumi'!$C$9+(30-1)*7)))</f>
        <v/>
      </c>
      <c r="AF34" s="106">
        <f>IF($A34="","",COUNTIFS('3. Atvaļinājumu žurnāls'!$A$5:$A$200,$A34,'3. Atvaļinājumu žurnāls'!$F$5:$F$200,"Apstiprināts",'3. Atvaļinājumu žurnāls'!$C$5:$C$200,"&lt;="&amp;('1. Iestatījumi'!$C$9+(31-1)*7+6),'3. Atvaļinājumu žurnāls'!$D$5:$D$200,"&gt;="&amp;('1. Iestatījumi'!$C$9+(31-1)*7)))</f>
        <v/>
      </c>
      <c r="AG34" s="106">
        <f>IF($A34="","",COUNTIFS('3. Atvaļinājumu žurnāls'!$A$5:$A$200,$A34,'3. Atvaļinājumu žurnāls'!$F$5:$F$200,"Apstiprināts",'3. Atvaļinājumu žurnāls'!$C$5:$C$200,"&lt;="&amp;('1. Iestatījumi'!$C$9+(32-1)*7+6),'3. Atvaļinājumu žurnāls'!$D$5:$D$200,"&gt;="&amp;('1. Iestatījumi'!$C$9+(32-1)*7)))</f>
        <v/>
      </c>
      <c r="AH34" s="106">
        <f>IF($A34="","",COUNTIFS('3. Atvaļinājumu žurnāls'!$A$5:$A$200,$A34,'3. Atvaļinājumu žurnāls'!$F$5:$F$200,"Apstiprināts",'3. Atvaļinājumu žurnāls'!$C$5:$C$200,"&lt;="&amp;('1. Iestatījumi'!$C$9+(33-1)*7+6),'3. Atvaļinājumu žurnāls'!$D$5:$D$200,"&gt;="&amp;('1. Iestatījumi'!$C$9+(33-1)*7)))</f>
        <v/>
      </c>
      <c r="AI34" s="106">
        <f>IF($A34="","",COUNTIFS('3. Atvaļinājumu žurnāls'!$A$5:$A$200,$A34,'3. Atvaļinājumu žurnāls'!$F$5:$F$200,"Apstiprināts",'3. Atvaļinājumu žurnāls'!$C$5:$C$200,"&lt;="&amp;('1. Iestatījumi'!$C$9+(34-1)*7+6),'3. Atvaļinājumu žurnāls'!$D$5:$D$200,"&gt;="&amp;('1. Iestatījumi'!$C$9+(34-1)*7)))</f>
        <v/>
      </c>
      <c r="AJ34" s="106">
        <f>IF($A34="","",COUNTIFS('3. Atvaļinājumu žurnāls'!$A$5:$A$200,$A34,'3. Atvaļinājumu žurnāls'!$F$5:$F$200,"Apstiprināts",'3. Atvaļinājumu žurnāls'!$C$5:$C$200,"&lt;="&amp;('1. Iestatījumi'!$C$9+(35-1)*7+6),'3. Atvaļinājumu žurnāls'!$D$5:$D$200,"&gt;="&amp;('1. Iestatījumi'!$C$9+(35-1)*7)))</f>
        <v/>
      </c>
      <c r="AK34" s="106">
        <f>IF($A34="","",COUNTIFS('3. Atvaļinājumu žurnāls'!$A$5:$A$200,$A34,'3. Atvaļinājumu žurnāls'!$F$5:$F$200,"Apstiprināts",'3. Atvaļinājumu žurnāls'!$C$5:$C$200,"&lt;="&amp;('1. Iestatījumi'!$C$9+(36-1)*7+6),'3. Atvaļinājumu žurnāls'!$D$5:$D$200,"&gt;="&amp;('1. Iestatījumi'!$C$9+(36-1)*7)))</f>
        <v/>
      </c>
      <c r="AL34" s="106">
        <f>IF($A34="","",COUNTIFS('3. Atvaļinājumu žurnāls'!$A$5:$A$200,$A34,'3. Atvaļinājumu žurnāls'!$F$5:$F$200,"Apstiprināts",'3. Atvaļinājumu žurnāls'!$C$5:$C$200,"&lt;="&amp;('1. Iestatījumi'!$C$9+(37-1)*7+6),'3. Atvaļinājumu žurnāls'!$D$5:$D$200,"&gt;="&amp;('1. Iestatījumi'!$C$9+(37-1)*7)))</f>
        <v/>
      </c>
      <c r="AM34" s="106">
        <f>IF($A34="","",COUNTIFS('3. Atvaļinājumu žurnāls'!$A$5:$A$200,$A34,'3. Atvaļinājumu žurnāls'!$F$5:$F$200,"Apstiprināts",'3. Atvaļinājumu žurnāls'!$C$5:$C$200,"&lt;="&amp;('1. Iestatījumi'!$C$9+(38-1)*7+6),'3. Atvaļinājumu žurnāls'!$D$5:$D$200,"&gt;="&amp;('1. Iestatījumi'!$C$9+(38-1)*7)))</f>
        <v/>
      </c>
      <c r="AN34" s="106">
        <f>IF($A34="","",COUNTIFS('3. Atvaļinājumu žurnāls'!$A$5:$A$200,$A34,'3. Atvaļinājumu žurnāls'!$F$5:$F$200,"Apstiprināts",'3. Atvaļinājumu žurnāls'!$C$5:$C$200,"&lt;="&amp;('1. Iestatījumi'!$C$9+(39-1)*7+6),'3. Atvaļinājumu žurnāls'!$D$5:$D$200,"&gt;="&amp;('1. Iestatījumi'!$C$9+(39-1)*7)))</f>
        <v/>
      </c>
      <c r="AO34" s="106">
        <f>IF($A34="","",COUNTIFS('3. Atvaļinājumu žurnāls'!$A$5:$A$200,$A34,'3. Atvaļinājumu žurnāls'!$F$5:$F$200,"Apstiprināts",'3. Atvaļinājumu žurnāls'!$C$5:$C$200,"&lt;="&amp;('1. Iestatījumi'!$C$9+(40-1)*7+6),'3. Atvaļinājumu žurnāls'!$D$5:$D$200,"&gt;="&amp;('1. Iestatījumi'!$C$9+(40-1)*7)))</f>
        <v/>
      </c>
      <c r="AP34" s="106">
        <f>IF($A34="","",COUNTIFS('3. Atvaļinājumu žurnāls'!$A$5:$A$200,$A34,'3. Atvaļinājumu žurnāls'!$F$5:$F$200,"Apstiprināts",'3. Atvaļinājumu žurnāls'!$C$5:$C$200,"&lt;="&amp;('1. Iestatījumi'!$C$9+(41-1)*7+6),'3. Atvaļinājumu žurnāls'!$D$5:$D$200,"&gt;="&amp;('1. Iestatījumi'!$C$9+(41-1)*7)))</f>
        <v/>
      </c>
      <c r="AQ34" s="106">
        <f>IF($A34="","",COUNTIFS('3. Atvaļinājumu žurnāls'!$A$5:$A$200,$A34,'3. Atvaļinājumu žurnāls'!$F$5:$F$200,"Apstiprināts",'3. Atvaļinājumu žurnāls'!$C$5:$C$200,"&lt;="&amp;('1. Iestatījumi'!$C$9+(42-1)*7+6),'3. Atvaļinājumu žurnāls'!$D$5:$D$200,"&gt;="&amp;('1. Iestatījumi'!$C$9+(42-1)*7)))</f>
        <v/>
      </c>
      <c r="AR34" s="106">
        <f>IF($A34="","",COUNTIFS('3. Atvaļinājumu žurnāls'!$A$5:$A$200,$A34,'3. Atvaļinājumu žurnāls'!$F$5:$F$200,"Apstiprināts",'3. Atvaļinājumu žurnāls'!$C$5:$C$200,"&lt;="&amp;('1. Iestatījumi'!$C$9+(43-1)*7+6),'3. Atvaļinājumu žurnāls'!$D$5:$D$200,"&gt;="&amp;('1. Iestatījumi'!$C$9+(43-1)*7)))</f>
        <v/>
      </c>
      <c r="AS34" s="106">
        <f>IF($A34="","",COUNTIFS('3. Atvaļinājumu žurnāls'!$A$5:$A$200,$A34,'3. Atvaļinājumu žurnāls'!$F$5:$F$200,"Apstiprināts",'3. Atvaļinājumu žurnāls'!$C$5:$C$200,"&lt;="&amp;('1. Iestatījumi'!$C$9+(44-1)*7+6),'3. Atvaļinājumu žurnāls'!$D$5:$D$200,"&gt;="&amp;('1. Iestatījumi'!$C$9+(44-1)*7)))</f>
        <v/>
      </c>
      <c r="AT34" s="106">
        <f>IF($A34="","",COUNTIFS('3. Atvaļinājumu žurnāls'!$A$5:$A$200,$A34,'3. Atvaļinājumu žurnāls'!$F$5:$F$200,"Apstiprināts",'3. Atvaļinājumu žurnāls'!$C$5:$C$200,"&lt;="&amp;('1. Iestatījumi'!$C$9+(45-1)*7+6),'3. Atvaļinājumu žurnāls'!$D$5:$D$200,"&gt;="&amp;('1. Iestatījumi'!$C$9+(45-1)*7)))</f>
        <v/>
      </c>
      <c r="AU34" s="106">
        <f>IF($A34="","",COUNTIFS('3. Atvaļinājumu žurnāls'!$A$5:$A$200,$A34,'3. Atvaļinājumu žurnāls'!$F$5:$F$200,"Apstiprināts",'3. Atvaļinājumu žurnāls'!$C$5:$C$200,"&lt;="&amp;('1. Iestatījumi'!$C$9+(46-1)*7+6),'3. Atvaļinājumu žurnāls'!$D$5:$D$200,"&gt;="&amp;('1. Iestatījumi'!$C$9+(46-1)*7)))</f>
        <v/>
      </c>
      <c r="AV34" s="106">
        <f>IF($A34="","",COUNTIFS('3. Atvaļinājumu žurnāls'!$A$5:$A$200,$A34,'3. Atvaļinājumu žurnāls'!$F$5:$F$200,"Apstiprināts",'3. Atvaļinājumu žurnāls'!$C$5:$C$200,"&lt;="&amp;('1. Iestatījumi'!$C$9+(47-1)*7+6),'3. Atvaļinājumu žurnāls'!$D$5:$D$200,"&gt;="&amp;('1. Iestatījumi'!$C$9+(47-1)*7)))</f>
        <v/>
      </c>
      <c r="AW34" s="106">
        <f>IF($A34="","",COUNTIFS('3. Atvaļinājumu žurnāls'!$A$5:$A$200,$A34,'3. Atvaļinājumu žurnāls'!$F$5:$F$200,"Apstiprināts",'3. Atvaļinājumu žurnāls'!$C$5:$C$200,"&lt;="&amp;('1. Iestatījumi'!$C$9+(48-1)*7+6),'3. Atvaļinājumu žurnāls'!$D$5:$D$200,"&gt;="&amp;('1. Iestatījumi'!$C$9+(48-1)*7)))</f>
        <v/>
      </c>
      <c r="AX34" s="106">
        <f>IF($A34="","",COUNTIFS('3. Atvaļinājumu žurnāls'!$A$5:$A$200,$A34,'3. Atvaļinājumu žurnāls'!$F$5:$F$200,"Apstiprināts",'3. Atvaļinājumu žurnāls'!$C$5:$C$200,"&lt;="&amp;('1. Iestatījumi'!$C$9+(49-1)*7+6),'3. Atvaļinājumu žurnāls'!$D$5:$D$200,"&gt;="&amp;('1. Iestatījumi'!$C$9+(49-1)*7)))</f>
        <v/>
      </c>
      <c r="AY34" s="106">
        <f>IF($A34="","",COUNTIFS('3. Atvaļinājumu žurnāls'!$A$5:$A$200,$A34,'3. Atvaļinājumu žurnāls'!$F$5:$F$200,"Apstiprināts",'3. Atvaļinājumu žurnāls'!$C$5:$C$200,"&lt;="&amp;('1. Iestatījumi'!$C$9+(50-1)*7+6),'3. Atvaļinājumu žurnāls'!$D$5:$D$200,"&gt;="&amp;('1. Iestatījumi'!$C$9+(50-1)*7)))</f>
        <v/>
      </c>
      <c r="AZ34" s="106">
        <f>IF($A34="","",COUNTIFS('3. Atvaļinājumu žurnāls'!$A$5:$A$200,$A34,'3. Atvaļinājumu žurnāls'!$F$5:$F$200,"Apstiprināts",'3. Atvaļinājumu žurnāls'!$C$5:$C$200,"&lt;="&amp;('1. Iestatījumi'!$C$9+(51-1)*7+6),'3. Atvaļinājumu žurnāls'!$D$5:$D$200,"&gt;="&amp;('1. Iestatījumi'!$C$9+(51-1)*7)))</f>
        <v/>
      </c>
      <c r="BA34" s="106">
        <f>IF($A34="","",COUNTIFS('3. Atvaļinājumu žurnāls'!$A$5:$A$200,$A34,'3. Atvaļinājumu žurnāls'!$F$5:$F$200,"Apstiprināts",'3. Atvaļinājumu žurnāls'!$C$5:$C$200,"&lt;="&amp;('1. Iestatījumi'!$C$9+(52-1)*7+6),'3. Atvaļinājumu žurnāls'!$D$5:$D$200,"&gt;="&amp;('1. Iestatījumi'!$C$9+(52-1)*7)))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Svētku dienas</t>
        </is>
      </c>
    </row>
    <row r="2" ht="15" customHeight="1" s="55">
      <c r="A2" s="64" t="inlineStr">
        <is>
          <t>Faktiskās svētku dienas Latvijā 2026. un 2027. gadam. Tās automātiski attiecas uz atvaļinājuma dienu aprēķiniem. Ņemiet vērā: pārceltās brīvdienas (kad svētku diena iekrīt nedēļas nogalē) valdība nosaka katru gadu, tāpēc pirms lietošanas pārbaudiet sarakstu.</t>
        </is>
      </c>
    </row>
    <row r="3"/>
    <row r="4" ht="30" customHeight="1" s="55">
      <c r="A4" s="74" t="inlineStr">
        <is>
          <t>Datums</t>
        </is>
      </c>
      <c r="B4" s="74" t="inlineStr">
        <is>
          <t>Nosaukums</t>
        </is>
      </c>
    </row>
    <row r="5" ht="15" customHeight="1" s="55">
      <c r="A5" s="116" t="n">
        <v>46023</v>
      </c>
      <c r="B5" s="108" t="inlineStr">
        <is>
          <t>Jaungada diena</t>
        </is>
      </c>
    </row>
    <row r="6" ht="15" customHeight="1" s="55">
      <c r="A6" s="116" t="n">
        <v>46115</v>
      </c>
      <c r="B6" s="108" t="inlineStr">
        <is>
          <t>Lielā Piektdiena</t>
        </is>
      </c>
    </row>
    <row r="7" ht="15" customHeight="1" s="55">
      <c r="A7" s="116" t="n">
        <v>46117</v>
      </c>
      <c r="B7" s="108" t="inlineStr">
        <is>
          <t>Lieldienas</t>
        </is>
      </c>
    </row>
    <row r="8" ht="15" customHeight="1" s="55">
      <c r="A8" s="116" t="n">
        <v>46118</v>
      </c>
      <c r="B8" s="108" t="inlineStr">
        <is>
          <t>Otrās Lieldienas</t>
        </is>
      </c>
    </row>
    <row r="9" ht="15" customHeight="1" s="55">
      <c r="A9" s="116" t="n">
        <v>46143</v>
      </c>
      <c r="B9" s="108" t="inlineStr">
        <is>
          <t>Darba svētki</t>
        </is>
      </c>
    </row>
    <row r="10" ht="15" customHeight="1" s="55">
      <c r="A10" s="116" t="n">
        <v>46146</v>
      </c>
      <c r="B10" s="108" t="inlineStr">
        <is>
          <t>Latvijas Republikas Neatkarības atjaunošanas diena</t>
        </is>
      </c>
    </row>
    <row r="11" ht="15" customHeight="1" s="55">
      <c r="A11" s="116" t="n">
        <v>46166</v>
      </c>
      <c r="B11" s="108" t="inlineStr">
        <is>
          <t>Vasarsvētki</t>
        </is>
      </c>
    </row>
    <row r="12" ht="15" customHeight="1" s="55">
      <c r="A12" s="116" t="n">
        <v>46196</v>
      </c>
      <c r="B12" s="108" t="inlineStr">
        <is>
          <t>Līgo diena</t>
        </is>
      </c>
    </row>
    <row r="13" ht="15" customHeight="1" s="55">
      <c r="A13" s="116" t="n">
        <v>46197</v>
      </c>
      <c r="B13" s="108" t="inlineStr">
        <is>
          <t>Jāņi (Vasaras saulgriežu diena)</t>
        </is>
      </c>
    </row>
    <row r="14" ht="15" customHeight="1" s="55">
      <c r="A14" s="116" t="n">
        <v>46344</v>
      </c>
      <c r="B14" s="108" t="inlineStr">
        <is>
          <t>Latvijas Republikas proklamēšanas diena</t>
        </is>
      </c>
    </row>
    <row r="15" ht="15" customHeight="1" s="55">
      <c r="A15" s="116" t="n">
        <v>46380</v>
      </c>
      <c r="B15" s="108" t="inlineStr">
        <is>
          <t>Ziemassvētku vakars</t>
        </is>
      </c>
    </row>
    <row r="16" ht="15" customHeight="1" s="55">
      <c r="A16" s="116" t="n">
        <v>46381</v>
      </c>
      <c r="B16" s="108" t="inlineStr">
        <is>
          <t>Ziemassvētki</t>
        </is>
      </c>
    </row>
    <row r="17" ht="15" customHeight="1" s="55">
      <c r="A17" s="116" t="n">
        <v>46382</v>
      </c>
      <c r="B17" s="108" t="inlineStr">
        <is>
          <t>Otrie Ziemassvētki</t>
        </is>
      </c>
    </row>
    <row r="18" ht="15" customHeight="1" s="55">
      <c r="A18" s="116" t="n">
        <v>46384</v>
      </c>
      <c r="B18" s="108" t="inlineStr">
        <is>
          <t>Pārceltā brīvdiena (Otrie Ziemassvētki)</t>
        </is>
      </c>
    </row>
    <row r="19" ht="15" customHeight="1" s="55">
      <c r="A19" s="116" t="n">
        <v>46387</v>
      </c>
      <c r="B19" s="108" t="inlineStr">
        <is>
          <t>Vecgada vakars</t>
        </is>
      </c>
    </row>
    <row r="20" ht="15" customHeight="1" s="55">
      <c r="A20" s="116" t="n">
        <v>46388</v>
      </c>
      <c r="B20" s="108" t="inlineStr">
        <is>
          <t>Jaungada diena</t>
        </is>
      </c>
    </row>
    <row r="21" ht="15" customHeight="1" s="55">
      <c r="A21" s="116" t="n">
        <v>46472</v>
      </c>
      <c r="B21" s="108" t="inlineStr">
        <is>
          <t>Lielā Piektdiena</t>
        </is>
      </c>
    </row>
    <row r="22" ht="15" customHeight="1" s="55">
      <c r="A22" s="116" t="n">
        <v>46474</v>
      </c>
      <c r="B22" s="108" t="inlineStr">
        <is>
          <t>Lieldienas</t>
        </is>
      </c>
    </row>
    <row r="23" ht="15" customHeight="1" s="55">
      <c r="A23" s="116" t="n">
        <v>46475</v>
      </c>
      <c r="B23" s="108" t="inlineStr">
        <is>
          <t>Otrās Lieldienas</t>
        </is>
      </c>
    </row>
    <row r="24" ht="15" customHeight="1" s="55">
      <c r="A24" s="116" t="n">
        <v>46508</v>
      </c>
      <c r="B24" s="108" t="inlineStr">
        <is>
          <t>Darba svētki</t>
        </is>
      </c>
    </row>
    <row r="25" ht="15" customHeight="1" s="55">
      <c r="A25" s="116" t="n">
        <v>46511</v>
      </c>
      <c r="B25" s="108" t="inlineStr">
        <is>
          <t>Latvijas Republikas Neatkarības atjaunošanas diena</t>
        </is>
      </c>
    </row>
    <row r="26" ht="15" customHeight="1" s="55">
      <c r="A26" s="116" t="n">
        <v>46523</v>
      </c>
      <c r="B26" s="108" t="inlineStr">
        <is>
          <t>Vasarsvētki</t>
        </is>
      </c>
    </row>
    <row r="27" ht="15" customHeight="1" s="55">
      <c r="A27" s="116" t="n">
        <v>46561</v>
      </c>
      <c r="B27" s="108" t="inlineStr">
        <is>
          <t>Līgo diena</t>
        </is>
      </c>
    </row>
    <row r="28" ht="15" customHeight="1" s="55">
      <c r="A28" s="116" t="n">
        <v>46562</v>
      </c>
      <c r="B28" s="108" t="inlineStr">
        <is>
          <t>Jāņi (Vasaras saulgriežu diena)</t>
        </is>
      </c>
    </row>
    <row r="29" ht="15" customHeight="1" s="55">
      <c r="A29" s="116" t="n">
        <v>46709</v>
      </c>
      <c r="B29" s="108" t="inlineStr">
        <is>
          <t>Latvijas Republikas proklamēšanas diena</t>
        </is>
      </c>
    </row>
    <row r="30" ht="15" customHeight="1" s="55">
      <c r="A30" s="116" t="n">
        <v>46745</v>
      </c>
      <c r="B30" s="108" t="inlineStr">
        <is>
          <t>Ziemassvētku vakars</t>
        </is>
      </c>
    </row>
    <row r="31" ht="15" customHeight="1" s="55">
      <c r="A31" s="116" t="n">
        <v>46746</v>
      </c>
      <c r="B31" s="108" t="inlineStr">
        <is>
          <t>Ziemassvētki</t>
        </is>
      </c>
    </row>
    <row r="32">
      <c r="A32" s="116" t="n">
        <v>46747</v>
      </c>
      <c r="B32" s="108" t="inlineStr">
        <is>
          <t>Otrie Ziemassvētki</t>
        </is>
      </c>
    </row>
    <row r="33">
      <c r="A33" s="116" t="n">
        <v>46748</v>
      </c>
      <c r="B33" s="108" t="inlineStr">
        <is>
          <t>Pārceltā brīvdiena (Ziemassvētki)</t>
        </is>
      </c>
    </row>
    <row r="34">
      <c r="A34" s="116" t="n">
        <v>46749</v>
      </c>
      <c r="B34" s="108" t="inlineStr">
        <is>
          <t>Pārceltā brīvdiena (Otrie Ziemassvētki)</t>
        </is>
      </c>
    </row>
    <row r="35">
      <c r="A35" s="116" t="n">
        <v>46752</v>
      </c>
      <c r="B35" s="108" t="inlineStr">
        <is>
          <t>Vecgada vakars</t>
        </is>
      </c>
    </row>
    <row r="36"/>
    <row r="37"/>
    <row r="38"/>
    <row r="39"/>
    <row r="40"/>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itle>Atvaļinājumu uzskaite</dc:title>
  <dc:language>en-US</dc:language>
  <dcterms:created xsi:type="dcterms:W3CDTF">2026-05-03T08:40:11Z</dcterms:created>
  <dcterms:modified xsi:type="dcterms:W3CDTF">2026-07-30T13:23:34Z</dcterms:modified>
  <cp:revision>0</cp:revision>
</cp:coreProperties>
</file>