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Perskaityk mane" sheetId="1" state="visible" r:id="rId1"/>
    <sheet name="1. Nustatymai" sheetId="2" state="visible" r:id="rId2"/>
    <sheet name="2. Darbuotojai" sheetId="3" state="visible" r:id="rId3"/>
    <sheet name="3. Atostogų žurnalas" sheetId="4" state="visible" r:id="rId4"/>
    <sheet name="4. Suvestinė" sheetId="5" state="visible" r:id="rId5"/>
    <sheet name="5. Metų kalendorius" sheetId="6" state="visible" r:id="rId6"/>
    <sheet name="Švenčių dienos" sheetId="7" state="visible" r:id="rId7"/>
  </sheets>
  <definedNames>
    <definedName name="ŠvenčiųDienos">'Švenčių dienos'!$A$5:$A$36</definedName>
  </definedNames>
  <calcPr calcId="124519" fullCalcOnLoad="1" refMode="A1" iterate="0" iterateCount="100" iterateDelta="0.0001"/>
</workbook>
</file>

<file path=xl/styles.xml><?xml version="1.0" encoding="utf-8"?>
<styleSheet xmlns="http://schemas.openxmlformats.org/spreadsheetml/2006/main">
  <numFmts count="4">
    <numFmt numFmtId="164" formatCode="dd\ mmm\ yyyy"/>
    <numFmt numFmtId="165" formatCode="0.0;\-0.0;\-"/>
    <numFmt numFmtId="166" formatCode="0;0;;"/>
    <numFmt numFmtId="167" formatCode="yyyy-mm-dd h:mm:ss"/>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0">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4" fontId="0" fillId="0" borderId="0" pivotButton="0" quotePrefix="0" xfId="0"/>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1"/>
    <row r="2" ht="31.5" customHeight="1" s="55">
      <c r="B2" s="56" t="inlineStr">
        <is>
          <t>Book Time Off · Darbuotojų atostogų apskaitos lentelė</t>
        </is>
      </c>
    </row>
    <row r="3" ht="15" customHeight="1" s="55">
      <c r="B3" s="57" t="inlineStr">
        <is>
          <t>Nemokamas šablonas • Atostogų apskaita Lietuvoje • Veikia Excel ir Google Sheets</t>
        </is>
      </c>
    </row>
    <row r="4"/>
    <row r="5" ht="15" customHeight="1" s="55">
      <c r="B5" s="58" t="inlineStr">
        <is>
          <t>KAS TAI</t>
        </is>
      </c>
    </row>
    <row r="6" ht="45" customHeight="1" s="55">
      <c r="B6" s="59" t="inlineStr">
        <is>
          <t>Paprasta, formulėmis paremta kasmetinių atostogų apskaitos lentelė mažoms Lietuvos komandoms. Ji skaičiuoja atostogų darbo dienas (be savaitgalių ir švenčių dienų), seka kiekvieno darbuotojo limitą, panaudotas ir likusias dienas ir rodo visų metų kalendorių.</t>
        </is>
      </c>
    </row>
    <row r="7"/>
    <row r="8" ht="15" customHeight="1" s="55">
      <c r="B8" s="58" t="inlineStr">
        <is>
          <t>KAIP NAUDOTI: IŠ EILĖS</t>
        </is>
      </c>
    </row>
    <row r="9" ht="15" customHeight="1" s="55">
      <c r="B9" s="60" t="inlineStr">
        <is>
          <t>1. Nustatymai</t>
        </is>
      </c>
    </row>
    <row r="10" ht="36" customHeight="1" s="55">
      <c r="B10" s="61" t="inlineStr">
        <is>
          <t>Įveskite įmonės pavadinimą, atostogų metų pradžios datą ir numatytąjį metinį limitą. Geltoni langeliai yra įvedimui: keiskite juos. Balti langeliai yra formulės: palikite juos ramybėje.</t>
        </is>
      </c>
    </row>
    <row r="11"/>
    <row r="12" ht="15" customHeight="1" s="55">
      <c r="B12" s="60" t="inlineStr">
        <is>
          <t>2. Darbuotojai</t>
        </is>
      </c>
    </row>
    <row r="13" ht="36" customHeight="1" s="55">
      <c r="B13" s="61" t="inlineStr">
        <is>
          <t>Suveskite kiekvieną darbuotoją: vardą, darbo pradžios datą, darbo dienas per savaitę, metinį limitą (darbo dienomis) ir perkeltas dienas iš pernai. Stulpelis „Priklauso šiemet“ automatiškai apskaičiuoja proporciją atėjusiems ir išeinantiems.</t>
        </is>
      </c>
    </row>
    <row r="14"/>
    <row r="15" ht="15" customHeight="1" s="55">
      <c r="B15" s="60" t="inlineStr">
        <is>
          <t>3. Atostogų žurnalas</t>
        </is>
      </c>
    </row>
    <row r="16" ht="36" customHeight="1" s="55">
      <c r="B16" s="61" t="inlineStr">
        <is>
          <t>Registruokite kiekvieną įrašą: pasirinkite darbuotoją, tipą, įveskite pradžios ir pabaigos datas. Stulpelis „Dienos“ automatiškai suskaičiuoja darbo dienas (nuo pirmadienio iki penktadienio) be švenčių dienų.</t>
        </is>
      </c>
    </row>
    <row r="17"/>
    <row r="18" ht="15" customHeight="1" s="55">
      <c r="B18" s="60" t="inlineStr">
        <is>
          <t>4. Suvestinė</t>
        </is>
      </c>
    </row>
    <row r="19" ht="36" customHeight="1" s="55">
      <c r="B19" s="61" t="inlineStr">
        <is>
          <t>Kiekvieno darbuotojo santrauka: kiek priklauso, panaudota (patvirtinta), rezervuota (laukiama), liko. Langeliai parausta, jei likutis tampa neigiamas.</t>
        </is>
      </c>
    </row>
    <row r="20"/>
    <row r="21" ht="15" customHeight="1" s="55">
      <c r="B21" s="60" t="inlineStr">
        <is>
          <t>5. Metų kalendorius</t>
        </is>
      </c>
    </row>
    <row r="22" ht="36" customHeight="1" s="55">
      <c r="B22" s="61" t="inlineStr">
        <is>
          <t>Visi metai iš paukščio skrydžio. Eilutės = darbuotojai, stulpeliai = metų savaitės. Langeliai nusidažo mėlynai, kai tą savaitę rezervuotos atostogos, su dienų skaičiumi.</t>
        </is>
      </c>
    </row>
    <row r="23"/>
    <row r="24" ht="15" customHeight="1" s="55">
      <c r="B24" s="60" t="inlineStr">
        <is>
          <t>Švenčių dienos</t>
        </is>
      </c>
    </row>
    <row r="25" ht="36" customHeight="1" s="55">
      <c r="B25" s="61" t="inlineStr">
        <is>
          <t>Duomenys formulėms. Visos 16 Lietuvos švenčių dienų 2026 ir 2027 m. jau įkeltos ir neįskaičiuojamos į atostogų dienas.</t>
        </is>
      </c>
    </row>
    <row r="26"/>
    <row r="27" ht="15" customHeight="1" s="55">
      <c r="B27" s="58" t="inlineStr">
        <is>
          <t>KAIP NAUDOTI GOOGLE SHEETS</t>
        </is>
      </c>
    </row>
    <row r="28" ht="36" customHeight="1" s="55">
      <c r="B28" s="61" t="inlineStr">
        <is>
          <t>1. Išsaugokite šį failą kompiuteryje.  2. Eikite į drive.google.com ir įkelkite jį.  3. Dešiniu pelės mygtuku spustelėkite įkeltą failą &gt; Atidaryti su &gt; Google Sheets.  Google Sheets jį konvertuos. Visos formulės ir sąrašai veikia ir Sheets.</t>
        </is>
      </c>
    </row>
    <row r="29"/>
    <row r="30" ht="15" customHeight="1" s="55">
      <c r="B30" s="58" t="inlineStr">
        <is>
          <t>SVARBIOS PASTABOS</t>
        </is>
      </c>
    </row>
    <row r="31" ht="21.75" customHeight="1" s="55">
      <c r="B31" s="61" t="inlineStr">
        <is>
          <t>• Netrinkite ir neįterpinėkite stulpelių: formulės nurodo į konkrečius stulpelius.</t>
        </is>
      </c>
    </row>
    <row r="32" ht="21.75" customHeight="1" s="55">
      <c r="B32" s="61" t="inlineStr">
        <is>
          <t>• Naujas darbuotojų eilutes pridėkite kopijuodami esamą eilutę (išlieka formulės).</t>
        </is>
      </c>
    </row>
    <row r="33" ht="21.75" customHeight="1" s="55">
      <c r="B33" s="61" t="inlineStr">
        <is>
          <t>• Naujus atostogų įrašus veskite į kitą tuščią Atostogų žurnalo eilutę.</t>
        </is>
      </c>
    </row>
    <row r="34" ht="21.75" customHeight="1" s="55">
      <c r="B34" s="61" t="inlineStr">
        <is>
          <t>• Metų gale: pasidarykite failo kopiją, pervadinkite ją kitais metais, tada atnaujinkite atostogų metų datas Nustatymų lape ir išvalykite Atostogų žurnalą.</t>
        </is>
      </c>
    </row>
    <row r="35" ht="21.75" customHeight="1" s="55">
      <c r="B35" s="61" t="inlineStr">
        <is>
          <t>• Šis šablonas skirtas tik apskaitai. Jis nepakeičia personalo ar teisinės konsultacijos. Darbo kodekso minimumas: 20 darbo dienų dirbant 5 dienas per savaitę (24 dirbant 6); nepanaudotos atostogos prarandamos praėjus 3 metams po kalendorinių metų, kuriais teisė įgyta, pabaigos (DK 127 str., VDI).</t>
        </is>
      </c>
    </row>
    <row r="36"/>
    <row r="37" ht="15" customHeight="1" s="55">
      <c r="B37" s="62" t="inlineStr">
        <is>
          <t>Norite tvirtinimų, prieigos iš telefono, automatinių pranešimų ir tikros įrašų istorijos?</t>
        </is>
      </c>
    </row>
    <row r="38" ht="15" customHeight="1" s="55">
      <c r="B38" s="60" t="inlineStr">
        <is>
          <t>Išbandykite Book Time Off: atostogų valdymas Lietuvos komandoms už €1 vartotojui / mėn.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1"/>
    <row r="2" ht="27.75" customHeight="1" s="55">
      <c r="B2" s="63" t="inlineStr">
        <is>
          <t>Nustatymai</t>
        </is>
      </c>
    </row>
    <row r="3" ht="15" customHeight="1" s="55">
      <c r="B3" s="64" t="inlineStr">
        <is>
          <t>Geltoni langeliai = įvedimas (keiskite juos). Mėlyni langeliai = apskaičiuojama.</t>
        </is>
      </c>
    </row>
    <row r="4"/>
    <row r="5" ht="21.75" customHeight="1" s="55">
      <c r="B5" s="65" t="inlineStr">
        <is>
          <t>Įmonė</t>
        </is>
      </c>
      <c r="C5" s="66" t="n"/>
    </row>
    <row r="6" ht="27.75" customHeight="1" s="55">
      <c r="B6" s="67" t="inlineStr">
        <is>
          <t>Įmonės pavadinimas</t>
        </is>
      </c>
      <c r="C6" s="68" t="inlineStr">
        <is>
          <t>UAB Pavyzdys</t>
        </is>
      </c>
      <c r="D6" s="69" t="inlineStr">
        <is>
          <t>Įrašykite savo įmonės pavadinimą.</t>
        </is>
      </c>
    </row>
    <row r="7"/>
    <row r="8" ht="21.75" customHeight="1" s="55">
      <c r="B8" s="65" t="inlineStr">
        <is>
          <t>Atostogų metai</t>
        </is>
      </c>
      <c r="C8" s="66" t="n"/>
    </row>
    <row r="9" ht="27.75" customHeight="1" s="55">
      <c r="B9" s="67" t="inlineStr">
        <is>
          <t>Atostogų metų pradžia</t>
        </is>
      </c>
      <c r="C9" s="70" t="n">
        <v>46023</v>
      </c>
      <c r="D9" s="69" t="inlineStr">
        <is>
          <t>Bendrai lentelei dauguma renkasi sausio 1 d. (pagal DK atostogos kaupiasi už asmeninius darbo metus nuo darbo pradžios).</t>
        </is>
      </c>
    </row>
    <row r="10" ht="27.75" customHeight="1" s="55">
      <c r="B10" s="67" t="inlineStr">
        <is>
          <t>Atostogų metų pabaiga</t>
        </is>
      </c>
      <c r="C10" s="71">
        <f>EDATE(C9,12)-1</f>
        <v/>
      </c>
      <c r="D10" s="69" t="inlineStr">
        <is>
          <t>Apskaičiuojama automatiškai: 12 mėnesių po pradžios, minus viena diena.</t>
        </is>
      </c>
    </row>
    <row r="11"/>
    <row r="12" ht="21.75" customHeight="1" s="55">
      <c r="B12" s="65" t="inlineStr">
        <is>
          <t>Švenčių dienos</t>
        </is>
      </c>
      <c r="C12" s="66" t="n"/>
    </row>
    <row r="13" ht="27.75" customHeight="1" s="55">
      <c r="B13" s="67" t="inlineStr">
        <is>
          <t>Švenčių dienų sąrašas</t>
        </is>
      </c>
      <c r="C13" s="68" t="inlineStr">
        <is>
          <t>Lietuva (nacionalinis sąrašas)</t>
        </is>
      </c>
      <c r="D13" s="69" t="inlineStr">
        <is>
          <t>Visos 16 Lietuvos švenčių dienų 2026-27 m. jau įkeltos lape „Švenčių dienos“.</t>
        </is>
      </c>
    </row>
    <row r="14"/>
    <row r="15" ht="21.75" customHeight="1" s="55">
      <c r="B15" s="65" t="inlineStr">
        <is>
          <t>Numatytasis limitas</t>
        </is>
      </c>
      <c r="C15" s="66" t="n"/>
    </row>
    <row r="16" ht="27.75" customHeight="1" s="55">
      <c r="B16" s="67" t="inlineStr">
        <is>
          <t>Numatytasis metinis limitas (darbo dienomis)</t>
        </is>
      </c>
      <c r="C16" s="68" t="n">
        <v>20</v>
      </c>
      <c r="D16" s="69" t="inlineStr">
        <is>
          <t>Dienų per metus dirbant 5 dienas per savaitę, be švenčių dienų. Darbo kodekso minimumas: 20 darbo dienų (24 dirbant 6 dienas per savaitę); švenčių dienos visada papildomai.</t>
        </is>
      </c>
    </row>
    <row r="17" ht="27.75" customHeight="1" s="55">
      <c r="B17" s="67" t="inlineStr">
        <is>
          <t>Standartinė darbo savaitė (dienomis)</t>
        </is>
      </c>
      <c r="C17" s="68" t="n">
        <v>5</v>
      </c>
      <c r="D17" s="69" t="inlineStr">
        <is>
          <t>Naudojama proporcijos skaičiavimui. Beveik visada 5.</t>
        </is>
      </c>
    </row>
    <row r="18" ht="27.75" customHeight="1" s="55">
      <c r="B18" s="67" t="inlineStr">
        <is>
          <t>Ar švenčių dienos skaičiuojamos kaip atostogų dienos?</t>
        </is>
      </c>
      <c r="C18" s="68" t="inlineStr">
        <is>
          <t>Ne</t>
        </is>
      </c>
      <c r="D18" s="69" t="inlineStr">
        <is>
          <t>Jei „Ne“, švenčių dienos automatiškai neįskaičiuojamos į atostogų dienas (įprasta pagal DK). Jei „Taip“, komanda švenčių dienomis dirba.</t>
        </is>
      </c>
    </row>
    <row r="19"/>
    <row r="20" ht="36" customHeight="1" s="55">
      <c r="B20" s="72" t="inlineStr">
        <is>
          <t>Patarimas:</t>
        </is>
      </c>
      <c r="C20" s="73" t="inlineStr">
        <is>
          <t>Lapas „Švenčių dienos“ automatiškai maitina visas dienų skaičiavimo formules.</t>
        </is>
      </c>
    </row>
  </sheetData>
  <mergeCells count="1">
    <mergeCell ref="C20:D20"/>
  </mergeCells>
  <dataValidations count="1">
    <dataValidation sqref="C18" showDropDown="0" showInputMessage="0" showErrorMessage="0" allowBlank="0" type="list" errorStyle="stop" operator="between">
      <formula1>"Taip,Ne"</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Darbuotojai</t>
        </is>
      </c>
    </row>
    <row r="2" ht="15" customHeight="1" s="55">
      <c r="A2" s="64" t="inlineStr">
        <is>
          <t>Po vieną eilutę darbuotojui. Geltoni langeliai yra įvedimui. Mėlyni apskaičiuojami automatiškai. Netrinkite formulių.</t>
        </is>
      </c>
    </row>
    <row r="3"/>
    <row r="4" ht="36" customHeight="1" s="55">
      <c r="A4" s="74" t="inlineStr">
        <is>
          <t>Vardas</t>
        </is>
      </c>
      <c r="B4" s="74" t="inlineStr">
        <is>
          <t>Darbo pradžia</t>
        </is>
      </c>
      <c r="C4" s="74" t="inlineStr">
        <is>
          <t>Išėjimo data</t>
        </is>
      </c>
      <c r="D4" s="74" t="inlineStr">
        <is>
          <t>Darbo dienos per savaitę</t>
        </is>
      </c>
      <c r="E4" s="74" t="inlineStr">
        <is>
          <t>Metinis limitas (d. d.)</t>
        </is>
      </c>
      <c r="F4" s="74" t="inlineStr">
        <is>
          <t>Perkelta iš pernai</t>
        </is>
      </c>
      <c r="G4" s="74" t="inlineStr">
        <is>
          <t>Priklauso šiemet</t>
        </is>
      </c>
      <c r="H4" s="74" t="inlineStr">
        <is>
          <t>Panaudota</t>
        </is>
      </c>
      <c r="I4" s="74" t="inlineStr">
        <is>
          <t>Rezervuota</t>
        </is>
      </c>
      <c r="J4" s="74" t="inlineStr">
        <is>
          <t>Liko</t>
        </is>
      </c>
    </row>
    <row r="5" ht="21.75" customHeight="1" s="55">
      <c r="A5" s="75" t="inlineStr">
        <is>
          <t>Aistė Kazlauskaitė</t>
        </is>
      </c>
      <c r="B5" s="76" t="n">
        <v>44634</v>
      </c>
      <c r="C5" s="77" t="n"/>
      <c r="D5" s="78" t="n">
        <v>5</v>
      </c>
      <c r="E5" s="78" t="n">
        <v>25</v>
      </c>
      <c r="F5" s="78" t="n">
        <v>2</v>
      </c>
      <c r="G5" s="79">
        <f>IF($A5="","",ROUND($E5*MAX(0,MIN('1. Nustatymai'!$C$10,IF($C5="",'1. Nustatymai'!$C$10,$C5))-MAX('1. Nustatymai'!$C$9,$B5)+1)/('1. Nustatymai'!$C$10-'1. Nustatymai'!$C$9+1),1)+IF(AND($A5&lt;&gt;"",$B5&lt;='1. Nustatymai'!$C$9),$F5,0))</f>
        <v/>
      </c>
      <c r="H5" s="79">
        <f>IF($A5="","",SUMIFS('3. Atostogų žurnalas'!$E:$E,'3. Atostogų žurnalas'!$A:$A,$A5,'3. Atostogų žurnalas'!$B:$B,"Kasmetinės",'3. Atostogų žurnalas'!$F:$F,"Patvirtinta",'3. Atostogų žurnalas'!$C:$C,"&gt;="&amp;'1. Nustatymai'!$C$9,'3. Atostogų žurnalas'!$C:$C,"&lt;="&amp;'1. Nustatymai'!$C$10))</f>
        <v/>
      </c>
      <c r="I5" s="79">
        <f>IF($A5="","",SUMIFS('3. Atostogų žurnalas'!$E:$E,'3. Atostogų žurnalas'!$A:$A,$A5,'3. Atostogų žurnalas'!$B:$B,"Kasmetinės",'3. Atostogų žurnalas'!$F:$F,"Laukiama",'3. Atostogų žurnalas'!$C:$C,"&gt;="&amp;'1. Nustatymai'!$C$9,'3. Atostogų žurnalas'!$C:$C,"&lt;="&amp;'1. Nustatymai'!$C$10))</f>
        <v/>
      </c>
      <c r="J5" s="79">
        <f>IF($A5="","",$G5-$H5-$I5)</f>
        <v/>
      </c>
    </row>
    <row r="6" ht="21.75" customHeight="1" s="55">
      <c r="A6" s="75" t="inlineStr">
        <is>
          <t>Lukas Petrauskas</t>
        </is>
      </c>
      <c r="B6" s="76" t="n">
        <v>45444</v>
      </c>
      <c r="C6" s="77" t="n"/>
      <c r="D6" s="78" t="n">
        <v>5</v>
      </c>
      <c r="E6" s="78" t="n">
        <v>20</v>
      </c>
      <c r="F6" s="78" t="n">
        <v>0</v>
      </c>
      <c r="G6" s="79">
        <f>IF($A6="","",ROUND($E6*MAX(0,MIN('1. Nustatymai'!$C$10,IF($C6="",'1. Nustatymai'!$C$10,$C6))-MAX('1. Nustatymai'!$C$9,$B6)+1)/('1. Nustatymai'!$C$10-'1. Nustatymai'!$C$9+1),1)+IF(AND($A6&lt;&gt;"",$B6&lt;='1. Nustatymai'!$C$9),$F6,0))</f>
        <v/>
      </c>
      <c r="H6" s="79">
        <f>IF($A6="","",SUMIFS('3. Atostogų žurnalas'!$E:$E,'3. Atostogų žurnalas'!$A:$A,$A6,'3. Atostogų žurnalas'!$B:$B,"Kasmetinės",'3. Atostogų žurnalas'!$F:$F,"Patvirtinta",'3. Atostogų žurnalas'!$C:$C,"&gt;="&amp;'1. Nustatymai'!$C$9,'3. Atostogų žurnalas'!$C:$C,"&lt;="&amp;'1. Nustatymai'!$C$10))</f>
        <v/>
      </c>
      <c r="I6" s="79">
        <f>IF($A6="","",SUMIFS('3. Atostogų žurnalas'!$E:$E,'3. Atostogų žurnalas'!$A:$A,$A6,'3. Atostogų žurnalas'!$B:$B,"Kasmetinės",'3. Atostogų žurnalas'!$F:$F,"Laukiama",'3. Atostogų žurnalas'!$C:$C,"&gt;="&amp;'1. Nustatymai'!$C$9,'3. Atostogų žurnalas'!$C:$C,"&lt;="&amp;'1. Nustatymai'!$C$10))</f>
        <v/>
      </c>
      <c r="J6" s="79">
        <f>IF($A6="","",$G6-$H6-$I6)</f>
        <v/>
      </c>
    </row>
    <row r="7" ht="21.75" customHeight="1" s="55">
      <c r="A7" s="75" t="inlineStr">
        <is>
          <t>Elena Jankauskaitė</t>
        </is>
      </c>
      <c r="B7" s="76" t="n">
        <v>46068</v>
      </c>
      <c r="C7" s="77" t="n"/>
      <c r="D7" s="78" t="n">
        <v>5</v>
      </c>
      <c r="E7" s="78" t="n">
        <v>20</v>
      </c>
      <c r="F7" s="78" t="n">
        <v>0</v>
      </c>
      <c r="G7" s="79">
        <f>IF($A7="","",ROUND($E7*MAX(0,MIN('1. Nustatymai'!$C$10,IF($C7="",'1. Nustatymai'!$C$10,$C7))-MAX('1. Nustatymai'!$C$9,$B7)+1)/('1. Nustatymai'!$C$10-'1. Nustatymai'!$C$9+1),1)+IF(AND($A7&lt;&gt;"",$B7&lt;='1. Nustatymai'!$C$9),$F7,0))</f>
        <v/>
      </c>
      <c r="H7" s="79">
        <f>IF($A7="","",SUMIFS('3. Atostogų žurnalas'!$E:$E,'3. Atostogų žurnalas'!$A:$A,$A7,'3. Atostogų žurnalas'!$B:$B,"Kasmetinės",'3. Atostogų žurnalas'!$F:$F,"Patvirtinta",'3. Atostogų žurnalas'!$C:$C,"&gt;="&amp;'1. Nustatymai'!$C$9,'3. Atostogų žurnalas'!$C:$C,"&lt;="&amp;'1. Nustatymai'!$C$10))</f>
        <v/>
      </c>
      <c r="I7" s="79">
        <f>IF($A7="","",SUMIFS('3. Atostogų žurnalas'!$E:$E,'3. Atostogų žurnalas'!$A:$A,$A7,'3. Atostogų žurnalas'!$B:$B,"Kasmetinės",'3. Atostogų žurnalas'!$F:$F,"Laukiama",'3. Atostogų žurnalas'!$C:$C,"&gt;="&amp;'1. Nustatymai'!$C$9,'3. Atostogų žurnalas'!$C:$C,"&lt;="&amp;'1. Nustatymai'!$C$10))</f>
        <v/>
      </c>
      <c r="J7" s="79">
        <f>IF($A7="","",$G7-$H7-$I7)</f>
        <v/>
      </c>
    </row>
    <row r="8" ht="21.75" customHeight="1" s="55">
      <c r="A8" s="75" t="inlineStr">
        <is>
          <t>Tomas Urbonas</t>
        </is>
      </c>
      <c r="B8" s="76" t="n">
        <v>44417</v>
      </c>
      <c r="C8" s="77" t="n"/>
      <c r="D8" s="78" t="n">
        <v>3</v>
      </c>
      <c r="E8" s="78" t="n">
        <v>12</v>
      </c>
      <c r="F8" s="78" t="n">
        <v>1</v>
      </c>
      <c r="G8" s="79">
        <f>IF($A8="","",ROUND($E8*MAX(0,MIN('1. Nustatymai'!$C$10,IF($C8="",'1. Nustatymai'!$C$10,$C8))-MAX('1. Nustatymai'!$C$9,$B8)+1)/('1. Nustatymai'!$C$10-'1. Nustatymai'!$C$9+1),1)+IF(AND($A8&lt;&gt;"",$B8&lt;='1. Nustatymai'!$C$9),$F8,0))</f>
        <v/>
      </c>
      <c r="H8" s="79">
        <f>IF($A8="","",SUMIFS('3. Atostogų žurnalas'!$E:$E,'3. Atostogų žurnalas'!$A:$A,$A8,'3. Atostogų žurnalas'!$B:$B,"Kasmetinės",'3. Atostogų žurnalas'!$F:$F,"Patvirtinta",'3. Atostogų žurnalas'!$C:$C,"&gt;="&amp;'1. Nustatymai'!$C$9,'3. Atostogų žurnalas'!$C:$C,"&lt;="&amp;'1. Nustatymai'!$C$10))</f>
        <v/>
      </c>
      <c r="I8" s="79">
        <f>IF($A8="","",SUMIFS('3. Atostogų žurnalas'!$E:$E,'3. Atostogų žurnalas'!$A:$A,$A8,'3. Atostogų žurnalas'!$B:$B,"Kasmetinės",'3. Atostogų žurnalas'!$F:$F,"Laukiama",'3. Atostogų žurnalas'!$C:$C,"&gt;="&amp;'1. Nustatymai'!$C$9,'3. Atostogų žurnalas'!$C:$C,"&lt;="&amp;'1. Nustatymai'!$C$10))</f>
        <v/>
      </c>
      <c r="J8" s="79">
        <f>IF($A8="","",$G8-$H8-$I8)</f>
        <v/>
      </c>
    </row>
    <row r="9" ht="21.75" customHeight="1" s="55">
      <c r="A9" s="75" t="inlineStr">
        <is>
          <t>Ema Balčiūnaitė</t>
        </is>
      </c>
      <c r="B9" s="76" t="n">
        <v>43836</v>
      </c>
      <c r="C9" s="76" t="n">
        <v>46295</v>
      </c>
      <c r="D9" s="78" t="n">
        <v>5</v>
      </c>
      <c r="E9" s="78" t="n">
        <v>25</v>
      </c>
      <c r="F9" s="78" t="n">
        <v>0</v>
      </c>
      <c r="G9" s="79">
        <f>IF($A9="","",ROUND($E9*MAX(0,MIN('1. Nustatymai'!$C$10,IF($C9="",'1. Nustatymai'!$C$10,$C9))-MAX('1. Nustatymai'!$C$9,$B9)+1)/('1. Nustatymai'!$C$10-'1. Nustatymai'!$C$9+1),1)+IF(AND($A9&lt;&gt;"",$B9&lt;='1. Nustatymai'!$C$9),$F9,0))</f>
        <v/>
      </c>
      <c r="H9" s="79">
        <f>IF($A9="","",SUMIFS('3. Atostogų žurnalas'!$E:$E,'3. Atostogų žurnalas'!$A:$A,$A9,'3. Atostogų žurnalas'!$B:$B,"Kasmetinės",'3. Atostogų žurnalas'!$F:$F,"Patvirtinta",'3. Atostogų žurnalas'!$C:$C,"&gt;="&amp;'1. Nustatymai'!$C$9,'3. Atostogų žurnalas'!$C:$C,"&lt;="&amp;'1. Nustatymai'!$C$10))</f>
        <v/>
      </c>
      <c r="I9" s="79">
        <f>IF($A9="","",SUMIFS('3. Atostogų žurnalas'!$E:$E,'3. Atostogų žurnalas'!$A:$A,$A9,'3. Atostogų žurnalas'!$B:$B,"Kasmetinės",'3. Atostogų žurnalas'!$F:$F,"Laukiama",'3. Atostogų žurnalas'!$C:$C,"&gt;="&amp;'1. Nustatymai'!$C$9,'3. Atostogų žurnalas'!$C:$C,"&lt;="&amp;'1. Nustatymai'!$C$10))</f>
        <v/>
      </c>
      <c r="J9" s="79">
        <f>IF($A9="","",$G9-$H9-$I9)</f>
        <v/>
      </c>
    </row>
    <row r="10" ht="21.75" customHeight="1" s="55">
      <c r="A10" s="75" t="n"/>
      <c r="B10" s="77" t="n"/>
      <c r="C10" s="77" t="n"/>
      <c r="D10" s="78" t="n"/>
      <c r="E10" s="78" t="n"/>
      <c r="F10" s="78" t="n"/>
      <c r="G10" s="79">
        <f>IF($A10="","",ROUND($E10*MAX(0,MIN('1. Nustatymai'!$C$10,IF($C10="",'1. Nustatymai'!$C$10,$C10))-MAX('1. Nustatymai'!$C$9,$B10)+1)/('1. Nustatymai'!$C$10-'1. Nustatymai'!$C$9+1),1)+IF(AND($A10&lt;&gt;"",$B10&lt;='1. Nustatymai'!$C$9),$F10,0))</f>
        <v/>
      </c>
      <c r="H10" s="79">
        <f>IF($A10="","",SUMIFS('3. Atostogų žurnalas'!$E:$E,'3. Atostogų žurnalas'!$A:$A,$A10,'3. Atostogų žurnalas'!$B:$B,"Kasmetinės",'3. Atostogų žurnalas'!$F:$F,"Patvirtinta",'3. Atostogų žurnalas'!$C:$C,"&gt;="&amp;'1. Nustatymai'!$C$9,'3. Atostogų žurnalas'!$C:$C,"&lt;="&amp;'1. Nustatymai'!$C$10))</f>
        <v/>
      </c>
      <c r="I10" s="79">
        <f>IF($A10="","",SUMIFS('3. Atostogų žurnalas'!$E:$E,'3. Atostogų žurnalas'!$A:$A,$A10,'3. Atostogų žurnalas'!$B:$B,"Kasmetinės",'3. Atostogų žurnalas'!$F:$F,"Laukiama",'3. Atostogų žurnalas'!$C:$C,"&gt;="&amp;'1. Nustatymai'!$C$9,'3. Atostogų žurnalas'!$C:$C,"&lt;="&amp;'1. Nustatymai'!$C$10))</f>
        <v/>
      </c>
      <c r="J10" s="79">
        <f>IF($A10="","",$G10-$H10-$I10)</f>
        <v/>
      </c>
    </row>
    <row r="11" ht="21.75" customHeight="1" s="55">
      <c r="A11" s="75" t="n"/>
      <c r="B11" s="77" t="n"/>
      <c r="C11" s="77" t="n"/>
      <c r="D11" s="78" t="n"/>
      <c r="E11" s="78" t="n"/>
      <c r="F11" s="78" t="n"/>
      <c r="G11" s="79">
        <f>IF($A11="","",ROUND($E11*MAX(0,MIN('1. Nustatymai'!$C$10,IF($C11="",'1. Nustatymai'!$C$10,$C11))-MAX('1. Nustatymai'!$C$9,$B11)+1)/('1. Nustatymai'!$C$10-'1. Nustatymai'!$C$9+1),1)+IF(AND($A11&lt;&gt;"",$B11&lt;='1. Nustatymai'!$C$9),$F11,0))</f>
        <v/>
      </c>
      <c r="H11" s="79">
        <f>IF($A11="","",SUMIFS('3. Atostogų žurnalas'!$E:$E,'3. Atostogų žurnalas'!$A:$A,$A11,'3. Atostogų žurnalas'!$B:$B,"Kasmetinės",'3. Atostogų žurnalas'!$F:$F,"Patvirtinta",'3. Atostogų žurnalas'!$C:$C,"&gt;="&amp;'1. Nustatymai'!$C$9,'3. Atostogų žurnalas'!$C:$C,"&lt;="&amp;'1. Nustatymai'!$C$10))</f>
        <v/>
      </c>
      <c r="I11" s="79">
        <f>IF($A11="","",SUMIFS('3. Atostogų žurnalas'!$E:$E,'3. Atostogų žurnalas'!$A:$A,$A11,'3. Atostogų žurnalas'!$B:$B,"Kasmetinės",'3. Atostogų žurnalas'!$F:$F,"Laukiama",'3. Atostogų žurnalas'!$C:$C,"&gt;="&amp;'1. Nustatymai'!$C$9,'3. Atostogų žurnalas'!$C:$C,"&lt;="&amp;'1. Nustatymai'!$C$10))</f>
        <v/>
      </c>
      <c r="J11" s="79">
        <f>IF($A11="","",$G11-$H11-$I11)</f>
        <v/>
      </c>
    </row>
    <row r="12" ht="21.75" customHeight="1" s="55">
      <c r="A12" s="75" t="n"/>
      <c r="B12" s="77" t="n"/>
      <c r="C12" s="77" t="n"/>
      <c r="D12" s="78" t="n"/>
      <c r="E12" s="78" t="n"/>
      <c r="F12" s="78" t="n"/>
      <c r="G12" s="79">
        <f>IF($A12="","",ROUND($E12*MAX(0,MIN('1. Nustatymai'!$C$10,IF($C12="",'1. Nustatymai'!$C$10,$C12))-MAX('1. Nustatymai'!$C$9,$B12)+1)/('1. Nustatymai'!$C$10-'1. Nustatymai'!$C$9+1),1)+IF(AND($A12&lt;&gt;"",$B12&lt;='1. Nustatymai'!$C$9),$F12,0))</f>
        <v/>
      </c>
      <c r="H12" s="79">
        <f>IF($A12="","",SUMIFS('3. Atostogų žurnalas'!$E:$E,'3. Atostogų žurnalas'!$A:$A,$A12,'3. Atostogų žurnalas'!$B:$B,"Kasmetinės",'3. Atostogų žurnalas'!$F:$F,"Patvirtinta",'3. Atostogų žurnalas'!$C:$C,"&gt;="&amp;'1. Nustatymai'!$C$9,'3. Atostogų žurnalas'!$C:$C,"&lt;="&amp;'1. Nustatymai'!$C$10))</f>
        <v/>
      </c>
      <c r="I12" s="79">
        <f>IF($A12="","",SUMIFS('3. Atostogų žurnalas'!$E:$E,'3. Atostogų žurnalas'!$A:$A,$A12,'3. Atostogų žurnalas'!$B:$B,"Kasmetinės",'3. Atostogų žurnalas'!$F:$F,"Laukiama",'3. Atostogų žurnalas'!$C:$C,"&gt;="&amp;'1. Nustatymai'!$C$9,'3. Atostogų žurnalas'!$C:$C,"&lt;="&amp;'1. Nustatymai'!$C$10))</f>
        <v/>
      </c>
      <c r="J12" s="79">
        <f>IF($A12="","",$G12-$H12-$I12)</f>
        <v/>
      </c>
    </row>
    <row r="13" ht="21.75" customHeight="1" s="55">
      <c r="A13" s="75" t="n"/>
      <c r="B13" s="77" t="n"/>
      <c r="C13" s="77" t="n"/>
      <c r="D13" s="78" t="n"/>
      <c r="E13" s="78" t="n"/>
      <c r="F13" s="78" t="n"/>
      <c r="G13" s="79">
        <f>IF($A13="","",ROUND($E13*MAX(0,MIN('1. Nustatymai'!$C$10,IF($C13="",'1. Nustatymai'!$C$10,$C13))-MAX('1. Nustatymai'!$C$9,$B13)+1)/('1. Nustatymai'!$C$10-'1. Nustatymai'!$C$9+1),1)+IF(AND($A13&lt;&gt;"",$B13&lt;='1. Nustatymai'!$C$9),$F13,0))</f>
        <v/>
      </c>
      <c r="H13" s="79">
        <f>IF($A13="","",SUMIFS('3. Atostogų žurnalas'!$E:$E,'3. Atostogų žurnalas'!$A:$A,$A13,'3. Atostogų žurnalas'!$B:$B,"Kasmetinės",'3. Atostogų žurnalas'!$F:$F,"Patvirtinta",'3. Atostogų žurnalas'!$C:$C,"&gt;="&amp;'1. Nustatymai'!$C$9,'3. Atostogų žurnalas'!$C:$C,"&lt;="&amp;'1. Nustatymai'!$C$10))</f>
        <v/>
      </c>
      <c r="I13" s="79">
        <f>IF($A13="","",SUMIFS('3. Atostogų žurnalas'!$E:$E,'3. Atostogų žurnalas'!$A:$A,$A13,'3. Atostogų žurnalas'!$B:$B,"Kasmetinės",'3. Atostogų žurnalas'!$F:$F,"Laukiama",'3. Atostogų žurnalas'!$C:$C,"&gt;="&amp;'1. Nustatymai'!$C$9,'3. Atostogų žurnalas'!$C:$C,"&lt;="&amp;'1. Nustatymai'!$C$10))</f>
        <v/>
      </c>
      <c r="J13" s="79">
        <f>IF($A13="","",$G13-$H13-$I13)</f>
        <v/>
      </c>
    </row>
    <row r="14" ht="21.75" customHeight="1" s="55">
      <c r="A14" s="75" t="n"/>
      <c r="B14" s="77" t="n"/>
      <c r="C14" s="77" t="n"/>
      <c r="D14" s="78" t="n"/>
      <c r="E14" s="78" t="n"/>
      <c r="F14" s="78" t="n"/>
      <c r="G14" s="79">
        <f>IF($A14="","",ROUND($E14*MAX(0,MIN('1. Nustatymai'!$C$10,IF($C14="",'1. Nustatymai'!$C$10,$C14))-MAX('1. Nustatymai'!$C$9,$B14)+1)/('1. Nustatymai'!$C$10-'1. Nustatymai'!$C$9+1),1)+IF(AND($A14&lt;&gt;"",$B14&lt;='1. Nustatymai'!$C$9),$F14,0))</f>
        <v/>
      </c>
      <c r="H14" s="79">
        <f>IF($A14="","",SUMIFS('3. Atostogų žurnalas'!$E:$E,'3. Atostogų žurnalas'!$A:$A,$A14,'3. Atostogų žurnalas'!$B:$B,"Kasmetinės",'3. Atostogų žurnalas'!$F:$F,"Patvirtinta",'3. Atostogų žurnalas'!$C:$C,"&gt;="&amp;'1. Nustatymai'!$C$9,'3. Atostogų žurnalas'!$C:$C,"&lt;="&amp;'1. Nustatymai'!$C$10))</f>
        <v/>
      </c>
      <c r="I14" s="79">
        <f>IF($A14="","",SUMIFS('3. Atostogų žurnalas'!$E:$E,'3. Atostogų žurnalas'!$A:$A,$A14,'3. Atostogų žurnalas'!$B:$B,"Kasmetinės",'3. Atostogų žurnalas'!$F:$F,"Laukiama",'3. Atostogų žurnalas'!$C:$C,"&gt;="&amp;'1. Nustatymai'!$C$9,'3. Atostogų žurnalas'!$C:$C,"&lt;="&amp;'1. Nustatymai'!$C$10))</f>
        <v/>
      </c>
      <c r="J14" s="79">
        <f>IF($A14="","",$G14-$H14-$I14)</f>
        <v/>
      </c>
    </row>
    <row r="15" ht="21.75" customHeight="1" s="55">
      <c r="A15" s="75" t="n"/>
      <c r="B15" s="77" t="n"/>
      <c r="C15" s="77" t="n"/>
      <c r="D15" s="78" t="n"/>
      <c r="E15" s="78" t="n"/>
      <c r="F15" s="78" t="n"/>
      <c r="G15" s="79">
        <f>IF($A15="","",ROUND($E15*MAX(0,MIN('1. Nustatymai'!$C$10,IF($C15="",'1. Nustatymai'!$C$10,$C15))-MAX('1. Nustatymai'!$C$9,$B15)+1)/('1. Nustatymai'!$C$10-'1. Nustatymai'!$C$9+1),1)+IF(AND($A15&lt;&gt;"",$B15&lt;='1. Nustatymai'!$C$9),$F15,0))</f>
        <v/>
      </c>
      <c r="H15" s="79">
        <f>IF($A15="","",SUMIFS('3. Atostogų žurnalas'!$E:$E,'3. Atostogų žurnalas'!$A:$A,$A15,'3. Atostogų žurnalas'!$B:$B,"Kasmetinės",'3. Atostogų žurnalas'!$F:$F,"Patvirtinta",'3. Atostogų žurnalas'!$C:$C,"&gt;="&amp;'1. Nustatymai'!$C$9,'3. Atostogų žurnalas'!$C:$C,"&lt;="&amp;'1. Nustatymai'!$C$10))</f>
        <v/>
      </c>
      <c r="I15" s="79">
        <f>IF($A15="","",SUMIFS('3. Atostogų žurnalas'!$E:$E,'3. Atostogų žurnalas'!$A:$A,$A15,'3. Atostogų žurnalas'!$B:$B,"Kasmetinės",'3. Atostogų žurnalas'!$F:$F,"Laukiama",'3. Atostogų žurnalas'!$C:$C,"&gt;="&amp;'1. Nustatymai'!$C$9,'3. Atostogų žurnalas'!$C:$C,"&lt;="&amp;'1. Nustatymai'!$C$10))</f>
        <v/>
      </c>
      <c r="J15" s="79">
        <f>IF($A15="","",$G15-$H15-$I15)</f>
        <v/>
      </c>
    </row>
    <row r="16" ht="21.75" customHeight="1" s="55">
      <c r="A16" s="75" t="n"/>
      <c r="B16" s="77" t="n"/>
      <c r="C16" s="77" t="n"/>
      <c r="D16" s="78" t="n"/>
      <c r="E16" s="78" t="n"/>
      <c r="F16" s="78" t="n"/>
      <c r="G16" s="79">
        <f>IF($A16="","",ROUND($E16*MAX(0,MIN('1. Nustatymai'!$C$10,IF($C16="",'1. Nustatymai'!$C$10,$C16))-MAX('1. Nustatymai'!$C$9,$B16)+1)/('1. Nustatymai'!$C$10-'1. Nustatymai'!$C$9+1),1)+IF(AND($A16&lt;&gt;"",$B16&lt;='1. Nustatymai'!$C$9),$F16,0))</f>
        <v/>
      </c>
      <c r="H16" s="79">
        <f>IF($A16="","",SUMIFS('3. Atostogų žurnalas'!$E:$E,'3. Atostogų žurnalas'!$A:$A,$A16,'3. Atostogų žurnalas'!$B:$B,"Kasmetinės",'3. Atostogų žurnalas'!$F:$F,"Patvirtinta",'3. Atostogų žurnalas'!$C:$C,"&gt;="&amp;'1. Nustatymai'!$C$9,'3. Atostogų žurnalas'!$C:$C,"&lt;="&amp;'1. Nustatymai'!$C$10))</f>
        <v/>
      </c>
      <c r="I16" s="79">
        <f>IF($A16="","",SUMIFS('3. Atostogų žurnalas'!$E:$E,'3. Atostogų žurnalas'!$A:$A,$A16,'3. Atostogų žurnalas'!$B:$B,"Kasmetinės",'3. Atostogų žurnalas'!$F:$F,"Laukiama",'3. Atostogų žurnalas'!$C:$C,"&gt;="&amp;'1. Nustatymai'!$C$9,'3. Atostogų žurnalas'!$C:$C,"&lt;="&amp;'1. Nustatymai'!$C$10))</f>
        <v/>
      </c>
      <c r="J16" s="79">
        <f>IF($A16="","",$G16-$H16-$I16)</f>
        <v/>
      </c>
    </row>
    <row r="17" ht="21.75" customHeight="1" s="55">
      <c r="A17" s="75" t="n"/>
      <c r="B17" s="77" t="n"/>
      <c r="C17" s="77" t="n"/>
      <c r="D17" s="78" t="n"/>
      <c r="E17" s="78" t="n"/>
      <c r="F17" s="78" t="n"/>
      <c r="G17" s="79">
        <f>IF($A17="","",ROUND($E17*MAX(0,MIN('1. Nustatymai'!$C$10,IF($C17="",'1. Nustatymai'!$C$10,$C17))-MAX('1. Nustatymai'!$C$9,$B17)+1)/('1. Nustatymai'!$C$10-'1. Nustatymai'!$C$9+1),1)+IF(AND($A17&lt;&gt;"",$B17&lt;='1. Nustatymai'!$C$9),$F17,0))</f>
        <v/>
      </c>
      <c r="H17" s="79">
        <f>IF($A17="","",SUMIFS('3. Atostogų žurnalas'!$E:$E,'3. Atostogų žurnalas'!$A:$A,$A17,'3. Atostogų žurnalas'!$B:$B,"Kasmetinės",'3. Atostogų žurnalas'!$F:$F,"Patvirtinta",'3. Atostogų žurnalas'!$C:$C,"&gt;="&amp;'1. Nustatymai'!$C$9,'3. Atostogų žurnalas'!$C:$C,"&lt;="&amp;'1. Nustatymai'!$C$10))</f>
        <v/>
      </c>
      <c r="I17" s="79">
        <f>IF($A17="","",SUMIFS('3. Atostogų žurnalas'!$E:$E,'3. Atostogų žurnalas'!$A:$A,$A17,'3. Atostogų žurnalas'!$B:$B,"Kasmetinės",'3. Atostogų žurnalas'!$F:$F,"Laukiama",'3. Atostogų žurnalas'!$C:$C,"&gt;="&amp;'1. Nustatymai'!$C$9,'3. Atostogų žurnalas'!$C:$C,"&lt;="&amp;'1. Nustatymai'!$C$10))</f>
        <v/>
      </c>
      <c r="J17" s="79">
        <f>IF($A17="","",$G17-$H17-$I17)</f>
        <v/>
      </c>
    </row>
    <row r="18" ht="21.75" customHeight="1" s="55">
      <c r="A18" s="75" t="n"/>
      <c r="B18" s="77" t="n"/>
      <c r="C18" s="77" t="n"/>
      <c r="D18" s="78" t="n"/>
      <c r="E18" s="78" t="n"/>
      <c r="F18" s="78" t="n"/>
      <c r="G18" s="79">
        <f>IF($A18="","",ROUND($E18*MAX(0,MIN('1. Nustatymai'!$C$10,IF($C18="",'1. Nustatymai'!$C$10,$C18))-MAX('1. Nustatymai'!$C$9,$B18)+1)/('1. Nustatymai'!$C$10-'1. Nustatymai'!$C$9+1),1)+IF(AND($A18&lt;&gt;"",$B18&lt;='1. Nustatymai'!$C$9),$F18,0))</f>
        <v/>
      </c>
      <c r="H18" s="79">
        <f>IF($A18="","",SUMIFS('3. Atostogų žurnalas'!$E:$E,'3. Atostogų žurnalas'!$A:$A,$A18,'3. Atostogų žurnalas'!$B:$B,"Kasmetinės",'3. Atostogų žurnalas'!$F:$F,"Patvirtinta",'3. Atostogų žurnalas'!$C:$C,"&gt;="&amp;'1. Nustatymai'!$C$9,'3. Atostogų žurnalas'!$C:$C,"&lt;="&amp;'1. Nustatymai'!$C$10))</f>
        <v/>
      </c>
      <c r="I18" s="79">
        <f>IF($A18="","",SUMIFS('3. Atostogų žurnalas'!$E:$E,'3. Atostogų žurnalas'!$A:$A,$A18,'3. Atostogų žurnalas'!$B:$B,"Kasmetinės",'3. Atostogų žurnalas'!$F:$F,"Laukiama",'3. Atostogų žurnalas'!$C:$C,"&gt;="&amp;'1. Nustatymai'!$C$9,'3. Atostogų žurnalas'!$C:$C,"&lt;="&amp;'1. Nustatymai'!$C$10))</f>
        <v/>
      </c>
      <c r="J18" s="79">
        <f>IF($A18="","",$G18-$H18-$I18)</f>
        <v/>
      </c>
    </row>
    <row r="19" ht="21.75" customHeight="1" s="55">
      <c r="A19" s="75" t="n"/>
      <c r="B19" s="77" t="n"/>
      <c r="C19" s="77" t="n"/>
      <c r="D19" s="78" t="n"/>
      <c r="E19" s="78" t="n"/>
      <c r="F19" s="78" t="n"/>
      <c r="G19" s="79">
        <f>IF($A19="","",ROUND($E19*MAX(0,MIN('1. Nustatymai'!$C$10,IF($C19="",'1. Nustatymai'!$C$10,$C19))-MAX('1. Nustatymai'!$C$9,$B19)+1)/('1. Nustatymai'!$C$10-'1. Nustatymai'!$C$9+1),1)+IF(AND($A19&lt;&gt;"",$B19&lt;='1. Nustatymai'!$C$9),$F19,0))</f>
        <v/>
      </c>
      <c r="H19" s="79">
        <f>IF($A19="","",SUMIFS('3. Atostogų žurnalas'!$E:$E,'3. Atostogų žurnalas'!$A:$A,$A19,'3. Atostogų žurnalas'!$B:$B,"Kasmetinės",'3. Atostogų žurnalas'!$F:$F,"Patvirtinta",'3. Atostogų žurnalas'!$C:$C,"&gt;="&amp;'1. Nustatymai'!$C$9,'3. Atostogų žurnalas'!$C:$C,"&lt;="&amp;'1. Nustatymai'!$C$10))</f>
        <v/>
      </c>
      <c r="I19" s="79">
        <f>IF($A19="","",SUMIFS('3. Atostogų žurnalas'!$E:$E,'3. Atostogų žurnalas'!$A:$A,$A19,'3. Atostogų žurnalas'!$B:$B,"Kasmetinės",'3. Atostogų žurnalas'!$F:$F,"Laukiama",'3. Atostogų žurnalas'!$C:$C,"&gt;="&amp;'1. Nustatymai'!$C$9,'3. Atostogų žurnalas'!$C:$C,"&lt;="&amp;'1. Nustatymai'!$C$10))</f>
        <v/>
      </c>
      <c r="J19" s="79">
        <f>IF($A19="","",$G19-$H19-$I19)</f>
        <v/>
      </c>
    </row>
    <row r="20" ht="21.75" customHeight="1" s="55">
      <c r="A20" s="75" t="n"/>
      <c r="B20" s="77" t="n"/>
      <c r="C20" s="77" t="n"/>
      <c r="D20" s="78" t="n"/>
      <c r="E20" s="78" t="n"/>
      <c r="F20" s="78" t="n"/>
      <c r="G20" s="79">
        <f>IF($A20="","",ROUND($E20*MAX(0,MIN('1. Nustatymai'!$C$10,IF($C20="",'1. Nustatymai'!$C$10,$C20))-MAX('1. Nustatymai'!$C$9,$B20)+1)/('1. Nustatymai'!$C$10-'1. Nustatymai'!$C$9+1),1)+IF(AND($A20&lt;&gt;"",$B20&lt;='1. Nustatymai'!$C$9),$F20,0))</f>
        <v/>
      </c>
      <c r="H20" s="79">
        <f>IF($A20="","",SUMIFS('3. Atostogų žurnalas'!$E:$E,'3. Atostogų žurnalas'!$A:$A,$A20,'3. Atostogų žurnalas'!$B:$B,"Kasmetinės",'3. Atostogų žurnalas'!$F:$F,"Patvirtinta",'3. Atostogų žurnalas'!$C:$C,"&gt;="&amp;'1. Nustatymai'!$C$9,'3. Atostogų žurnalas'!$C:$C,"&lt;="&amp;'1. Nustatymai'!$C$10))</f>
        <v/>
      </c>
      <c r="I20" s="79">
        <f>IF($A20="","",SUMIFS('3. Atostogų žurnalas'!$E:$E,'3. Atostogų žurnalas'!$A:$A,$A20,'3. Atostogų žurnalas'!$B:$B,"Kasmetinės",'3. Atostogų žurnalas'!$F:$F,"Laukiama",'3. Atostogų žurnalas'!$C:$C,"&gt;="&amp;'1. Nustatymai'!$C$9,'3. Atostogų žurnalas'!$C:$C,"&lt;="&amp;'1. Nustatymai'!$C$10))</f>
        <v/>
      </c>
      <c r="J20" s="79">
        <f>IF($A20="","",$G20-$H20-$I20)</f>
        <v/>
      </c>
    </row>
    <row r="21" ht="21.75" customHeight="1" s="55">
      <c r="A21" s="75" t="n"/>
      <c r="B21" s="77" t="n"/>
      <c r="C21" s="77" t="n"/>
      <c r="D21" s="78" t="n"/>
      <c r="E21" s="78" t="n"/>
      <c r="F21" s="78" t="n"/>
      <c r="G21" s="79">
        <f>IF($A21="","",ROUND($E21*MAX(0,MIN('1. Nustatymai'!$C$10,IF($C21="",'1. Nustatymai'!$C$10,$C21))-MAX('1. Nustatymai'!$C$9,$B21)+1)/('1. Nustatymai'!$C$10-'1. Nustatymai'!$C$9+1),1)+IF(AND($A21&lt;&gt;"",$B21&lt;='1. Nustatymai'!$C$9),$F21,0))</f>
        <v/>
      </c>
      <c r="H21" s="79">
        <f>IF($A21="","",SUMIFS('3. Atostogų žurnalas'!$E:$E,'3. Atostogų žurnalas'!$A:$A,$A21,'3. Atostogų žurnalas'!$B:$B,"Kasmetinės",'3. Atostogų žurnalas'!$F:$F,"Patvirtinta",'3. Atostogų žurnalas'!$C:$C,"&gt;="&amp;'1. Nustatymai'!$C$9,'3. Atostogų žurnalas'!$C:$C,"&lt;="&amp;'1. Nustatymai'!$C$10))</f>
        <v/>
      </c>
      <c r="I21" s="79">
        <f>IF($A21="","",SUMIFS('3. Atostogų žurnalas'!$E:$E,'3. Atostogų žurnalas'!$A:$A,$A21,'3. Atostogų žurnalas'!$B:$B,"Kasmetinės",'3. Atostogų žurnalas'!$F:$F,"Laukiama",'3. Atostogų žurnalas'!$C:$C,"&gt;="&amp;'1. Nustatymai'!$C$9,'3. Atostogų žurnalas'!$C:$C,"&lt;="&amp;'1. Nustatymai'!$C$10))</f>
        <v/>
      </c>
      <c r="J21" s="79">
        <f>IF($A21="","",$G21-$H21-$I21)</f>
        <v/>
      </c>
    </row>
    <row r="22" ht="21.75" customHeight="1" s="55">
      <c r="A22" s="75" t="n"/>
      <c r="B22" s="77" t="n"/>
      <c r="C22" s="77" t="n"/>
      <c r="D22" s="78" t="n"/>
      <c r="E22" s="78" t="n"/>
      <c r="F22" s="78" t="n"/>
      <c r="G22" s="79">
        <f>IF($A22="","",ROUND($E22*MAX(0,MIN('1. Nustatymai'!$C$10,IF($C22="",'1. Nustatymai'!$C$10,$C22))-MAX('1. Nustatymai'!$C$9,$B22)+1)/('1. Nustatymai'!$C$10-'1. Nustatymai'!$C$9+1),1)+IF(AND($A22&lt;&gt;"",$B22&lt;='1. Nustatymai'!$C$9),$F22,0))</f>
        <v/>
      </c>
      <c r="H22" s="79">
        <f>IF($A22="","",SUMIFS('3. Atostogų žurnalas'!$E:$E,'3. Atostogų žurnalas'!$A:$A,$A22,'3. Atostogų žurnalas'!$B:$B,"Kasmetinės",'3. Atostogų žurnalas'!$F:$F,"Patvirtinta",'3. Atostogų žurnalas'!$C:$C,"&gt;="&amp;'1. Nustatymai'!$C$9,'3. Atostogų žurnalas'!$C:$C,"&lt;="&amp;'1. Nustatymai'!$C$10))</f>
        <v/>
      </c>
      <c r="I22" s="79">
        <f>IF($A22="","",SUMIFS('3. Atostogų žurnalas'!$E:$E,'3. Atostogų žurnalas'!$A:$A,$A22,'3. Atostogų žurnalas'!$B:$B,"Kasmetinės",'3. Atostogų žurnalas'!$F:$F,"Laukiama",'3. Atostogų žurnalas'!$C:$C,"&gt;="&amp;'1. Nustatymai'!$C$9,'3. Atostogų žurnalas'!$C:$C,"&lt;="&amp;'1. Nustatymai'!$C$10))</f>
        <v/>
      </c>
      <c r="J22" s="79">
        <f>IF($A22="","",$G22-$H22-$I22)</f>
        <v/>
      </c>
    </row>
    <row r="23" ht="21.75" customHeight="1" s="55">
      <c r="A23" s="75" t="n"/>
      <c r="B23" s="77" t="n"/>
      <c r="C23" s="77" t="n"/>
      <c r="D23" s="78" t="n"/>
      <c r="E23" s="78" t="n"/>
      <c r="F23" s="78" t="n"/>
      <c r="G23" s="79">
        <f>IF($A23="","",ROUND($E23*MAX(0,MIN('1. Nustatymai'!$C$10,IF($C23="",'1. Nustatymai'!$C$10,$C23))-MAX('1. Nustatymai'!$C$9,$B23)+1)/('1. Nustatymai'!$C$10-'1. Nustatymai'!$C$9+1),1)+IF(AND($A23&lt;&gt;"",$B23&lt;='1. Nustatymai'!$C$9),$F23,0))</f>
        <v/>
      </c>
      <c r="H23" s="79">
        <f>IF($A23="","",SUMIFS('3. Atostogų žurnalas'!$E:$E,'3. Atostogų žurnalas'!$A:$A,$A23,'3. Atostogų žurnalas'!$B:$B,"Kasmetinės",'3. Atostogų žurnalas'!$F:$F,"Patvirtinta",'3. Atostogų žurnalas'!$C:$C,"&gt;="&amp;'1. Nustatymai'!$C$9,'3. Atostogų žurnalas'!$C:$C,"&lt;="&amp;'1. Nustatymai'!$C$10))</f>
        <v/>
      </c>
      <c r="I23" s="79">
        <f>IF($A23="","",SUMIFS('3. Atostogų žurnalas'!$E:$E,'3. Atostogų žurnalas'!$A:$A,$A23,'3. Atostogų žurnalas'!$B:$B,"Kasmetinės",'3. Atostogų žurnalas'!$F:$F,"Laukiama",'3. Atostogų žurnalas'!$C:$C,"&gt;="&amp;'1. Nustatymai'!$C$9,'3. Atostogų žurnalas'!$C:$C,"&lt;="&amp;'1. Nustatymai'!$C$10))</f>
        <v/>
      </c>
      <c r="J23" s="79">
        <f>IF($A23="","",$G23-$H23-$I23)</f>
        <v/>
      </c>
    </row>
    <row r="24" ht="21.75" customHeight="1" s="55">
      <c r="A24" s="75" t="n"/>
      <c r="B24" s="77" t="n"/>
      <c r="C24" s="77" t="n"/>
      <c r="D24" s="78" t="n"/>
      <c r="E24" s="78" t="n"/>
      <c r="F24" s="78" t="n"/>
      <c r="G24" s="79">
        <f>IF($A24="","",ROUND($E24*MAX(0,MIN('1. Nustatymai'!$C$10,IF($C24="",'1. Nustatymai'!$C$10,$C24))-MAX('1. Nustatymai'!$C$9,$B24)+1)/('1. Nustatymai'!$C$10-'1. Nustatymai'!$C$9+1),1)+IF(AND($A24&lt;&gt;"",$B24&lt;='1. Nustatymai'!$C$9),$F24,0))</f>
        <v/>
      </c>
      <c r="H24" s="79">
        <f>IF($A24="","",SUMIFS('3. Atostogų žurnalas'!$E:$E,'3. Atostogų žurnalas'!$A:$A,$A24,'3. Atostogų žurnalas'!$B:$B,"Kasmetinės",'3. Atostogų žurnalas'!$F:$F,"Patvirtinta",'3. Atostogų žurnalas'!$C:$C,"&gt;="&amp;'1. Nustatymai'!$C$9,'3. Atostogų žurnalas'!$C:$C,"&lt;="&amp;'1. Nustatymai'!$C$10))</f>
        <v/>
      </c>
      <c r="I24" s="79">
        <f>IF($A24="","",SUMIFS('3. Atostogų žurnalas'!$E:$E,'3. Atostogų žurnalas'!$A:$A,$A24,'3. Atostogų žurnalas'!$B:$B,"Kasmetinės",'3. Atostogų žurnalas'!$F:$F,"Laukiama",'3. Atostogų žurnalas'!$C:$C,"&gt;="&amp;'1. Nustatymai'!$C$9,'3. Atostogų žurnalas'!$C:$C,"&lt;="&amp;'1. Nustatymai'!$C$10))</f>
        <v/>
      </c>
      <c r="J24" s="79">
        <f>IF($A24="","",$G24-$H24-$I24)</f>
        <v/>
      </c>
    </row>
    <row r="25" ht="21.75" customHeight="1" s="55">
      <c r="A25" s="75" t="n"/>
      <c r="B25" s="77" t="n"/>
      <c r="C25" s="77" t="n"/>
      <c r="D25" s="78" t="n"/>
      <c r="E25" s="78" t="n"/>
      <c r="F25" s="78" t="n"/>
      <c r="G25" s="79">
        <f>IF($A25="","",ROUND($E25*MAX(0,MIN('1. Nustatymai'!$C$10,IF($C25="",'1. Nustatymai'!$C$10,$C25))-MAX('1. Nustatymai'!$C$9,$B25)+1)/('1. Nustatymai'!$C$10-'1. Nustatymai'!$C$9+1),1)+IF(AND($A25&lt;&gt;"",$B25&lt;='1. Nustatymai'!$C$9),$F25,0))</f>
        <v/>
      </c>
      <c r="H25" s="79">
        <f>IF($A25="","",SUMIFS('3. Atostogų žurnalas'!$E:$E,'3. Atostogų žurnalas'!$A:$A,$A25,'3. Atostogų žurnalas'!$B:$B,"Kasmetinės",'3. Atostogų žurnalas'!$F:$F,"Patvirtinta",'3. Atostogų žurnalas'!$C:$C,"&gt;="&amp;'1. Nustatymai'!$C$9,'3. Atostogų žurnalas'!$C:$C,"&lt;="&amp;'1. Nustatymai'!$C$10))</f>
        <v/>
      </c>
      <c r="I25" s="79">
        <f>IF($A25="","",SUMIFS('3. Atostogų žurnalas'!$E:$E,'3. Atostogų žurnalas'!$A:$A,$A25,'3. Atostogų žurnalas'!$B:$B,"Kasmetinės",'3. Atostogų žurnalas'!$F:$F,"Laukiama",'3. Atostogų žurnalas'!$C:$C,"&gt;="&amp;'1. Nustatymai'!$C$9,'3. Atostogų žurnalas'!$C:$C,"&lt;="&amp;'1. Nustatymai'!$C$10))</f>
        <v/>
      </c>
      <c r="J25" s="79">
        <f>IF($A25="","",$G25-$H25-$I25)</f>
        <v/>
      </c>
    </row>
    <row r="26" ht="21.75" customHeight="1" s="55">
      <c r="A26" s="75" t="n"/>
      <c r="B26" s="77" t="n"/>
      <c r="C26" s="77" t="n"/>
      <c r="D26" s="78" t="n"/>
      <c r="E26" s="78" t="n"/>
      <c r="F26" s="78" t="n"/>
      <c r="G26" s="79">
        <f>IF($A26="","",ROUND($E26*MAX(0,MIN('1. Nustatymai'!$C$10,IF($C26="",'1. Nustatymai'!$C$10,$C26))-MAX('1. Nustatymai'!$C$9,$B26)+1)/('1. Nustatymai'!$C$10-'1. Nustatymai'!$C$9+1),1)+IF(AND($A26&lt;&gt;"",$B26&lt;='1. Nustatymai'!$C$9),$F26,0))</f>
        <v/>
      </c>
      <c r="H26" s="79">
        <f>IF($A26="","",SUMIFS('3. Atostogų žurnalas'!$E:$E,'3. Atostogų žurnalas'!$A:$A,$A26,'3. Atostogų žurnalas'!$B:$B,"Kasmetinės",'3. Atostogų žurnalas'!$F:$F,"Patvirtinta",'3. Atostogų žurnalas'!$C:$C,"&gt;="&amp;'1. Nustatymai'!$C$9,'3. Atostogų žurnalas'!$C:$C,"&lt;="&amp;'1. Nustatymai'!$C$10))</f>
        <v/>
      </c>
      <c r="I26" s="79">
        <f>IF($A26="","",SUMIFS('3. Atostogų žurnalas'!$E:$E,'3. Atostogų žurnalas'!$A:$A,$A26,'3. Atostogų žurnalas'!$B:$B,"Kasmetinės",'3. Atostogų žurnalas'!$F:$F,"Laukiama",'3. Atostogų žurnalas'!$C:$C,"&gt;="&amp;'1. Nustatymai'!$C$9,'3. Atostogų žurnalas'!$C:$C,"&lt;="&amp;'1. Nustatymai'!$C$10))</f>
        <v/>
      </c>
      <c r="J26" s="79">
        <f>IF($A26="","",$G26-$H26-$I26)</f>
        <v/>
      </c>
    </row>
    <row r="27" ht="21.75" customHeight="1" s="55">
      <c r="A27" s="75" t="n"/>
      <c r="B27" s="77" t="n"/>
      <c r="C27" s="77" t="n"/>
      <c r="D27" s="78" t="n"/>
      <c r="E27" s="78" t="n"/>
      <c r="F27" s="78" t="n"/>
      <c r="G27" s="79">
        <f>IF($A27="","",ROUND($E27*MAX(0,MIN('1. Nustatymai'!$C$10,IF($C27="",'1. Nustatymai'!$C$10,$C27))-MAX('1. Nustatymai'!$C$9,$B27)+1)/('1. Nustatymai'!$C$10-'1. Nustatymai'!$C$9+1),1)+IF(AND($A27&lt;&gt;"",$B27&lt;='1. Nustatymai'!$C$9),$F27,0))</f>
        <v/>
      </c>
      <c r="H27" s="79">
        <f>IF($A27="","",SUMIFS('3. Atostogų žurnalas'!$E:$E,'3. Atostogų žurnalas'!$A:$A,$A27,'3. Atostogų žurnalas'!$B:$B,"Kasmetinės",'3. Atostogų žurnalas'!$F:$F,"Patvirtinta",'3. Atostogų žurnalas'!$C:$C,"&gt;="&amp;'1. Nustatymai'!$C$9,'3. Atostogų žurnalas'!$C:$C,"&lt;="&amp;'1. Nustatymai'!$C$10))</f>
        <v/>
      </c>
      <c r="I27" s="79">
        <f>IF($A27="","",SUMIFS('3. Atostogų žurnalas'!$E:$E,'3. Atostogų žurnalas'!$A:$A,$A27,'3. Atostogų žurnalas'!$B:$B,"Kasmetinės",'3. Atostogų žurnalas'!$F:$F,"Laukiama",'3. Atostogų žurnalas'!$C:$C,"&gt;="&amp;'1. Nustatymai'!$C$9,'3. Atostogų žurnalas'!$C:$C,"&lt;="&amp;'1. Nustatymai'!$C$10))</f>
        <v/>
      </c>
      <c r="J27" s="79">
        <f>IF($A27="","",$G27-$H27-$I27)</f>
        <v/>
      </c>
    </row>
    <row r="28" ht="21.75" customHeight="1" s="55">
      <c r="A28" s="75" t="n"/>
      <c r="B28" s="77" t="n"/>
      <c r="C28" s="77" t="n"/>
      <c r="D28" s="78" t="n"/>
      <c r="E28" s="78" t="n"/>
      <c r="F28" s="78" t="n"/>
      <c r="G28" s="79">
        <f>IF($A28="","",ROUND($E28*MAX(0,MIN('1. Nustatymai'!$C$10,IF($C28="",'1. Nustatymai'!$C$10,$C28))-MAX('1. Nustatymai'!$C$9,$B28)+1)/('1. Nustatymai'!$C$10-'1. Nustatymai'!$C$9+1),1)+IF(AND($A28&lt;&gt;"",$B28&lt;='1. Nustatymai'!$C$9),$F28,0))</f>
        <v/>
      </c>
      <c r="H28" s="79">
        <f>IF($A28="","",SUMIFS('3. Atostogų žurnalas'!$E:$E,'3. Atostogų žurnalas'!$A:$A,$A28,'3. Atostogų žurnalas'!$B:$B,"Kasmetinės",'3. Atostogų žurnalas'!$F:$F,"Patvirtinta",'3. Atostogų žurnalas'!$C:$C,"&gt;="&amp;'1. Nustatymai'!$C$9,'3. Atostogų žurnalas'!$C:$C,"&lt;="&amp;'1. Nustatymai'!$C$10))</f>
        <v/>
      </c>
      <c r="I28" s="79">
        <f>IF($A28="","",SUMIFS('3. Atostogų žurnalas'!$E:$E,'3. Atostogų žurnalas'!$A:$A,$A28,'3. Atostogų žurnalas'!$B:$B,"Kasmetinės",'3. Atostogų žurnalas'!$F:$F,"Laukiama",'3. Atostogų žurnalas'!$C:$C,"&gt;="&amp;'1. Nustatymai'!$C$9,'3. Atostogų žurnalas'!$C:$C,"&lt;="&amp;'1. Nustatymai'!$C$10))</f>
        <v/>
      </c>
      <c r="J28" s="79">
        <f>IF($A28="","",$G28-$H28-$I28)</f>
        <v/>
      </c>
    </row>
    <row r="29" ht="21.75" customHeight="1" s="55">
      <c r="A29" s="75" t="n"/>
      <c r="B29" s="77" t="n"/>
      <c r="C29" s="77" t="n"/>
      <c r="D29" s="78" t="n"/>
      <c r="E29" s="78" t="n"/>
      <c r="F29" s="78" t="n"/>
      <c r="G29" s="79">
        <f>IF($A29="","",ROUND($E29*MAX(0,MIN('1. Nustatymai'!$C$10,IF($C29="",'1. Nustatymai'!$C$10,$C29))-MAX('1. Nustatymai'!$C$9,$B29)+1)/('1. Nustatymai'!$C$10-'1. Nustatymai'!$C$9+1),1)+IF(AND($A29&lt;&gt;"",$B29&lt;='1. Nustatymai'!$C$9),$F29,0))</f>
        <v/>
      </c>
      <c r="H29" s="79">
        <f>IF($A29="","",SUMIFS('3. Atostogų žurnalas'!$E:$E,'3. Atostogų žurnalas'!$A:$A,$A29,'3. Atostogų žurnalas'!$B:$B,"Kasmetinės",'3. Atostogų žurnalas'!$F:$F,"Patvirtinta",'3. Atostogų žurnalas'!$C:$C,"&gt;="&amp;'1. Nustatymai'!$C$9,'3. Atostogų žurnalas'!$C:$C,"&lt;="&amp;'1. Nustatymai'!$C$10))</f>
        <v/>
      </c>
      <c r="I29" s="79">
        <f>IF($A29="","",SUMIFS('3. Atostogų žurnalas'!$E:$E,'3. Atostogų žurnalas'!$A:$A,$A29,'3. Atostogų žurnalas'!$B:$B,"Kasmetinės",'3. Atostogų žurnalas'!$F:$F,"Laukiama",'3. Atostogų žurnalas'!$C:$C,"&gt;="&amp;'1. Nustatymai'!$C$9,'3. Atostogų žurnalas'!$C:$C,"&lt;="&amp;'1. Nustatymai'!$C$10))</f>
        <v/>
      </c>
      <c r="J29" s="79">
        <f>IF($A29="","",$G29-$H29-$I29)</f>
        <v/>
      </c>
    </row>
    <row r="30" ht="21.75" customHeight="1" s="55">
      <c r="A30" s="75" t="n"/>
      <c r="B30" s="77" t="n"/>
      <c r="C30" s="77" t="n"/>
      <c r="D30" s="78" t="n"/>
      <c r="E30" s="78" t="n"/>
      <c r="F30" s="78" t="n"/>
      <c r="G30" s="79">
        <f>IF($A30="","",ROUND($E30*MAX(0,MIN('1. Nustatymai'!$C$10,IF($C30="",'1. Nustatymai'!$C$10,$C30))-MAX('1. Nustatymai'!$C$9,$B30)+1)/('1. Nustatymai'!$C$10-'1. Nustatymai'!$C$9+1),1)+IF(AND($A30&lt;&gt;"",$B30&lt;='1. Nustatymai'!$C$9),$F30,0))</f>
        <v/>
      </c>
      <c r="H30" s="79">
        <f>IF($A30="","",SUMIFS('3. Atostogų žurnalas'!$E:$E,'3. Atostogų žurnalas'!$A:$A,$A30,'3. Atostogų žurnalas'!$B:$B,"Kasmetinės",'3. Atostogų žurnalas'!$F:$F,"Patvirtinta",'3. Atostogų žurnalas'!$C:$C,"&gt;="&amp;'1. Nustatymai'!$C$9,'3. Atostogų žurnalas'!$C:$C,"&lt;="&amp;'1. Nustatymai'!$C$10))</f>
        <v/>
      </c>
      <c r="I30" s="79">
        <f>IF($A30="","",SUMIFS('3. Atostogų žurnalas'!$E:$E,'3. Atostogų žurnalas'!$A:$A,$A30,'3. Atostogų žurnalas'!$B:$B,"Kasmetinės",'3. Atostogų žurnalas'!$F:$F,"Laukiama",'3. Atostogų žurnalas'!$C:$C,"&gt;="&amp;'1. Nustatymai'!$C$9,'3. Atostogų žurnalas'!$C:$C,"&lt;="&amp;'1. Nustatymai'!$C$10))</f>
        <v/>
      </c>
      <c r="J30" s="79">
        <f>IF($A30="","",$G30-$H30-$I30)</f>
        <v/>
      </c>
    </row>
    <row r="31" ht="21.75" customHeight="1" s="55">
      <c r="A31" s="75" t="n"/>
      <c r="B31" s="77" t="n"/>
      <c r="C31" s="77" t="n"/>
      <c r="D31" s="78" t="n"/>
      <c r="E31" s="78" t="n"/>
      <c r="F31" s="78" t="n"/>
      <c r="G31" s="79">
        <f>IF($A31="","",ROUND($E31*MAX(0,MIN('1. Nustatymai'!$C$10,IF($C31="",'1. Nustatymai'!$C$10,$C31))-MAX('1. Nustatymai'!$C$9,$B31)+1)/('1. Nustatymai'!$C$10-'1. Nustatymai'!$C$9+1),1)+IF(AND($A31&lt;&gt;"",$B31&lt;='1. Nustatymai'!$C$9),$F31,0))</f>
        <v/>
      </c>
      <c r="H31" s="79">
        <f>IF($A31="","",SUMIFS('3. Atostogų žurnalas'!$E:$E,'3. Atostogų žurnalas'!$A:$A,$A31,'3. Atostogų žurnalas'!$B:$B,"Kasmetinės",'3. Atostogų žurnalas'!$F:$F,"Patvirtinta",'3. Atostogų žurnalas'!$C:$C,"&gt;="&amp;'1. Nustatymai'!$C$9,'3. Atostogų žurnalas'!$C:$C,"&lt;="&amp;'1. Nustatymai'!$C$10))</f>
        <v/>
      </c>
      <c r="I31" s="79">
        <f>IF($A31="","",SUMIFS('3. Atostogų žurnalas'!$E:$E,'3. Atostogų žurnalas'!$A:$A,$A31,'3. Atostogų žurnalas'!$B:$B,"Kasmetinės",'3. Atostogų žurnalas'!$F:$F,"Laukiama",'3. Atostogų žurnalas'!$C:$C,"&gt;="&amp;'1. Nustatymai'!$C$9,'3. Atostogų žurnalas'!$C:$C,"&lt;="&amp;'1. Nustatymai'!$C$10))</f>
        <v/>
      </c>
      <c r="J31" s="79">
        <f>IF($A31="","",$G31-$H31-$I31)</f>
        <v/>
      </c>
    </row>
    <row r="32" ht="21.75" customHeight="1" s="55">
      <c r="A32" s="75" t="n"/>
      <c r="B32" s="77" t="n"/>
      <c r="C32" s="77" t="n"/>
      <c r="D32" s="78" t="n"/>
      <c r="E32" s="78" t="n"/>
      <c r="F32" s="78" t="n"/>
      <c r="G32" s="79">
        <f>IF($A32="","",ROUND($E32*MAX(0,MIN('1. Nustatymai'!$C$10,IF($C32="",'1. Nustatymai'!$C$10,$C32))-MAX('1. Nustatymai'!$C$9,$B32)+1)/('1. Nustatymai'!$C$10-'1. Nustatymai'!$C$9+1),1)+IF(AND($A32&lt;&gt;"",$B32&lt;='1. Nustatymai'!$C$9),$F32,0))</f>
        <v/>
      </c>
      <c r="H32" s="79">
        <f>IF($A32="","",SUMIFS('3. Atostogų žurnalas'!$E:$E,'3. Atostogų žurnalas'!$A:$A,$A32,'3. Atostogų žurnalas'!$B:$B,"Kasmetinės",'3. Atostogų žurnalas'!$F:$F,"Patvirtinta",'3. Atostogų žurnalas'!$C:$C,"&gt;="&amp;'1. Nustatymai'!$C$9,'3. Atostogų žurnalas'!$C:$C,"&lt;="&amp;'1. Nustatymai'!$C$10))</f>
        <v/>
      </c>
      <c r="I32" s="79">
        <f>IF($A32="","",SUMIFS('3. Atostogų žurnalas'!$E:$E,'3. Atostogų žurnalas'!$A:$A,$A32,'3. Atostogų žurnalas'!$B:$B,"Kasmetinės",'3. Atostogų žurnalas'!$F:$F,"Laukiama",'3. Atostogų žurnalas'!$C:$C,"&gt;="&amp;'1. Nustatymai'!$C$9,'3. Atostogų žurnalas'!$C:$C,"&lt;="&amp;'1. Nustatymai'!$C$10))</f>
        <v/>
      </c>
      <c r="J32" s="79">
        <f>IF($A32="","",$G32-$H32-$I32)</f>
        <v/>
      </c>
    </row>
    <row r="33" ht="21.75" customHeight="1" s="55">
      <c r="A33" s="75" t="n"/>
      <c r="B33" s="77" t="n"/>
      <c r="C33" s="77" t="n"/>
      <c r="D33" s="78" t="n"/>
      <c r="E33" s="78" t="n"/>
      <c r="F33" s="78" t="n"/>
      <c r="G33" s="79">
        <f>IF($A33="","",ROUND($E33*MAX(0,MIN('1. Nustatymai'!$C$10,IF($C33="",'1. Nustatymai'!$C$10,$C33))-MAX('1. Nustatymai'!$C$9,$B33)+1)/('1. Nustatymai'!$C$10-'1. Nustatymai'!$C$9+1),1)+IF(AND($A33&lt;&gt;"",$B33&lt;='1. Nustatymai'!$C$9),$F33,0))</f>
        <v/>
      </c>
      <c r="H33" s="79">
        <f>IF($A33="","",SUMIFS('3. Atostogų žurnalas'!$E:$E,'3. Atostogų žurnalas'!$A:$A,$A33,'3. Atostogų žurnalas'!$B:$B,"Kasmetinės",'3. Atostogų žurnalas'!$F:$F,"Patvirtinta",'3. Atostogų žurnalas'!$C:$C,"&gt;="&amp;'1. Nustatymai'!$C$9,'3. Atostogų žurnalas'!$C:$C,"&lt;="&amp;'1. Nustatymai'!$C$10))</f>
        <v/>
      </c>
      <c r="I33" s="79">
        <f>IF($A33="","",SUMIFS('3. Atostogų žurnalas'!$E:$E,'3. Atostogų žurnalas'!$A:$A,$A33,'3. Atostogų žurnalas'!$B:$B,"Kasmetinės",'3. Atostogų žurnalas'!$F:$F,"Laukiama",'3. Atostogų žurnalas'!$C:$C,"&gt;="&amp;'1. Nustatymai'!$C$9,'3. Atostogų žurnalas'!$C:$C,"&lt;="&amp;'1. Nustatymai'!$C$10))</f>
        <v/>
      </c>
      <c r="J33" s="79">
        <f>IF($A33="","",$G33-$H33-$I33)</f>
        <v/>
      </c>
    </row>
    <row r="34" ht="21.75" customHeight="1" s="55">
      <c r="A34" s="75" t="n"/>
      <c r="B34" s="77" t="n"/>
      <c r="C34" s="77" t="n"/>
      <c r="D34" s="78" t="n"/>
      <c r="E34" s="78" t="n"/>
      <c r="F34" s="78" t="n"/>
      <c r="G34" s="79">
        <f>IF($A34="","",ROUND($E34*MAX(0,MIN('1. Nustatymai'!$C$10,IF($C34="",'1. Nustatymai'!$C$10,$C34))-MAX('1. Nustatymai'!$C$9,$B34)+1)/('1. Nustatymai'!$C$10-'1. Nustatymai'!$C$9+1),1)+IF(AND($A34&lt;&gt;"",$B34&lt;='1. Nustatymai'!$C$9),$F34,0))</f>
        <v/>
      </c>
      <c r="H34" s="79">
        <f>IF($A34="","",SUMIFS('3. Atostogų žurnalas'!$E:$E,'3. Atostogų žurnalas'!$A:$A,$A34,'3. Atostogų žurnalas'!$B:$B,"Kasmetinės",'3. Atostogų žurnalas'!$F:$F,"Patvirtinta",'3. Atostogų žurnalas'!$C:$C,"&gt;="&amp;'1. Nustatymai'!$C$9,'3. Atostogų žurnalas'!$C:$C,"&lt;="&amp;'1. Nustatymai'!$C$10))</f>
        <v/>
      </c>
      <c r="I34" s="79">
        <f>IF($A34="","",SUMIFS('3. Atostogų žurnalas'!$E:$E,'3. Atostogų žurnalas'!$A:$A,$A34,'3. Atostogų žurnalas'!$B:$B,"Kasmetinės",'3. Atostogų žurnalas'!$F:$F,"Laukiama",'3. Atostogų žurnalas'!$C:$C,"&gt;="&amp;'1. Nustatymai'!$C$9,'3. Atostogų žurnalas'!$C:$C,"&lt;="&amp;'1. Nustatymai'!$C$10))</f>
        <v/>
      </c>
      <c r="J34" s="79">
        <f>IF($A34="","",$G34-$H34-$I34)</f>
        <v/>
      </c>
    </row>
    <row r="35"/>
    <row r="36" ht="15" customHeight="1" s="55">
      <c r="A36" s="80" t="inlineStr">
        <is>
          <t>Komandos suma</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Atostogų žurnalas</t>
        </is>
      </c>
    </row>
    <row r="2" ht="15" customHeight="1" s="55">
      <c r="A2" s="64" t="inlineStr">
        <is>
          <t>Po vieną eilutę įrašui. Stulpelis „Dienos“ automatiškai suskaičiuoja darbo dienas (nuo pirmadienio iki penktadienio) be švenčių dienų.</t>
        </is>
      </c>
    </row>
    <row r="3"/>
    <row r="4" ht="27.75" customHeight="1" s="55">
      <c r="A4" s="74" t="inlineStr">
        <is>
          <t>Darbuotojas</t>
        </is>
      </c>
      <c r="B4" s="74" t="inlineStr">
        <is>
          <t>Tipas</t>
        </is>
      </c>
      <c r="C4" s="74" t="inlineStr">
        <is>
          <t>Darbo pradžia</t>
        </is>
      </c>
      <c r="D4" s="74" t="inlineStr">
        <is>
          <t>Pabaigos data</t>
        </is>
      </c>
      <c r="E4" s="74" t="inlineStr">
        <is>
          <t>Dienos</t>
        </is>
      </c>
      <c r="F4" s="74" t="inlineStr">
        <is>
          <t>Būsena</t>
        </is>
      </c>
      <c r="G4" s="74" t="inlineStr">
        <is>
          <t>Pastabos</t>
        </is>
      </c>
    </row>
    <row r="5" ht="19.5" customHeight="1" s="55">
      <c r="A5" s="75" t="inlineStr">
        <is>
          <t>Aistė Kazlauskaitė</t>
        </is>
      </c>
      <c r="B5" s="77" t="inlineStr">
        <is>
          <t>Kasmetinės</t>
        </is>
      </c>
      <c r="C5" s="76" t="n">
        <v>46119</v>
      </c>
      <c r="D5" s="76" t="n">
        <v>46122</v>
      </c>
      <c r="E5" s="79">
        <f>IF(OR($A5="",$C5="",$D5=""),"",IF('1. Nustatymai'!$C$18="Taip",NETWORKDAYS($C5,$D5),NETWORKDAYS($C5,$D5,ŠvenčiųDienos)))</f>
        <v/>
      </c>
      <c r="F5" s="77" t="inlineStr">
        <is>
          <t>Patvirtinta</t>
        </is>
      </c>
      <c r="G5" s="75" t="inlineStr">
        <is>
          <t>Velykų savaitė</t>
        </is>
      </c>
    </row>
    <row r="6" ht="19.5" customHeight="1" s="55">
      <c r="A6" s="75" t="inlineStr">
        <is>
          <t>Aistė Kazlauskaitė</t>
        </is>
      </c>
      <c r="B6" s="77" t="inlineStr">
        <is>
          <t>Kasmetinės</t>
        </is>
      </c>
      <c r="C6" s="76" t="n">
        <v>46230</v>
      </c>
      <c r="D6" s="76" t="n">
        <v>46241</v>
      </c>
      <c r="E6" s="79">
        <f>IF(OR($A6="",$C6="",$D6=""),"",IF('1. Nustatymai'!$C$18="Taip",NETWORKDAYS($C6,$D6),NETWORKDAYS($C6,$D6,ŠvenčiųDienos)))</f>
        <v/>
      </c>
      <c r="F6" s="77" t="inlineStr">
        <is>
          <t>Patvirtinta</t>
        </is>
      </c>
      <c r="G6" s="75" t="inlineStr">
        <is>
          <t>Vasaros atostogos, 2 savaitės</t>
        </is>
      </c>
    </row>
    <row r="7" ht="19.5" customHeight="1" s="55">
      <c r="A7" s="75" t="inlineStr">
        <is>
          <t>Lukas Petrauskas</t>
        </is>
      </c>
      <c r="B7" s="77" t="inlineStr">
        <is>
          <t>Kasmetinės</t>
        </is>
      </c>
      <c r="C7" s="76" t="n">
        <v>46209</v>
      </c>
      <c r="D7" s="76" t="n">
        <v>46213</v>
      </c>
      <c r="E7" s="79">
        <f>IF(OR($A7="",$C7="",$D7=""),"",IF('1. Nustatymai'!$C$18="Taip",NETWORKDAYS($C7,$D7),NETWORKDAYS($C7,$D7,ŠvenčiųDienos)))</f>
        <v/>
      </c>
      <c r="F7" s="77" t="inlineStr">
        <is>
          <t>Patvirtinta</t>
        </is>
      </c>
      <c r="G7" s="75" t="inlineStr">
        <is>
          <t>Liepos 6-osios savaitė</t>
        </is>
      </c>
    </row>
    <row r="8" ht="19.5" customHeight="1" s="55">
      <c r="A8" s="75" t="inlineStr">
        <is>
          <t>Lukas Petrauskas</t>
        </is>
      </c>
      <c r="B8" s="77" t="inlineStr">
        <is>
          <t>Liga</t>
        </is>
      </c>
      <c r="C8" s="76" t="n">
        <v>46097</v>
      </c>
      <c r="D8" s="76" t="n">
        <v>46099</v>
      </c>
      <c r="E8" s="79">
        <f>IF(OR($A8="",$C8="",$D8=""),"",IF('1. Nustatymai'!$C$18="Taip",NETWORKDAYS($C8,$D8),NETWORKDAYS($C8,$D8,ŠvenčiųDienos)))</f>
        <v/>
      </c>
      <c r="F8" s="77" t="inlineStr">
        <is>
          <t>Patvirtinta</t>
        </is>
      </c>
      <c r="G8" s="75" t="inlineStr">
        <is>
          <t>Gripas</t>
        </is>
      </c>
    </row>
    <row r="9" ht="19.5" customHeight="1" s="55">
      <c r="A9" s="75" t="inlineStr">
        <is>
          <t>Tomas Urbonas</t>
        </is>
      </c>
      <c r="B9" s="77" t="inlineStr">
        <is>
          <t>Kasmetinės</t>
        </is>
      </c>
      <c r="C9" s="76" t="n">
        <v>46188</v>
      </c>
      <c r="D9" s="76" t="n">
        <v>46192</v>
      </c>
      <c r="E9" s="79">
        <f>IF(OR($A9="",$C9="",$D9=""),"",IF('1. Nustatymai'!$C$18="Taip",NETWORKDAYS($C9,$D9),NETWORKDAYS($C9,$D9,ŠvenčiųDienos)))</f>
        <v/>
      </c>
      <c r="F9" s="77" t="inlineStr">
        <is>
          <t>Patvirtinta</t>
        </is>
      </c>
      <c r="G9" s="75" t="inlineStr">
        <is>
          <t>Šeimos savaitė</t>
        </is>
      </c>
    </row>
    <row r="10" ht="19.5" customHeight="1" s="55">
      <c r="A10" s="75" t="inlineStr">
        <is>
          <t>Aistė Kazlauskaitė</t>
        </is>
      </c>
      <c r="B10" s="77" t="inlineStr">
        <is>
          <t>Kasmetinės</t>
        </is>
      </c>
      <c r="C10" s="76" t="n">
        <v>46377</v>
      </c>
      <c r="D10" s="76" t="n">
        <v>46384</v>
      </c>
      <c r="E10" s="79">
        <f>IF(OR($A10="",$C10="",$D10=""),"",IF('1. Nustatymai'!$C$18="Taip",NETWORKDAYS($C10,$D10),NETWORKDAYS($C10,$D10,ŠvenčiųDienos)))</f>
        <v/>
      </c>
      <c r="F10" s="77" t="inlineStr">
        <is>
          <t>Laukiama</t>
        </is>
      </c>
      <c r="G10" s="75" t="inlineStr">
        <is>
          <t>Kalėdų prašymas</t>
        </is>
      </c>
    </row>
    <row r="11" ht="19.5" customHeight="1" s="55">
      <c r="A11" s="75" t="inlineStr">
        <is>
          <t>Elena Jankauskaitė</t>
        </is>
      </c>
      <c r="B11" s="77" t="inlineStr">
        <is>
          <t>Kasmetinės</t>
        </is>
      </c>
      <c r="C11" s="76" t="n">
        <v>46251</v>
      </c>
      <c r="D11" s="76" t="n">
        <v>46255</v>
      </c>
      <c r="E11" s="79">
        <f>IF(OR($A11="",$C11="",$D11=""),"",IF('1. Nustatymai'!$C$18="Taip",NETWORKDAYS($C11,$D11),NETWORKDAYS($C11,$D11,ŠvenčiųDienos)))</f>
        <v/>
      </c>
      <c r="F11" s="77" t="inlineStr">
        <is>
          <t>Patvirtinta</t>
        </is>
      </c>
      <c r="G11" s="75" t="inlineStr">
        <is>
          <t>Pirmosios atostogos po įsidarbinimo</t>
        </is>
      </c>
    </row>
    <row r="12" ht="19.5" customHeight="1" s="55">
      <c r="A12" s="75" t="inlineStr">
        <is>
          <t>Ema Balčiūnaitė</t>
        </is>
      </c>
      <c r="B12" s="77" t="inlineStr">
        <is>
          <t>Kasmetinės</t>
        </is>
      </c>
      <c r="C12" s="76" t="n">
        <v>46216</v>
      </c>
      <c r="D12" s="76" t="n">
        <v>46227</v>
      </c>
      <c r="E12" s="79">
        <f>IF(OR($A12="",$C12="",$D12=""),"",IF('1. Nustatymai'!$C$18="Taip",NETWORKDAYS($C12,$D12),NETWORKDAYS($C12,$D12,ŠvenčiųDienos)))</f>
        <v/>
      </c>
      <c r="F12" s="77" t="inlineStr">
        <is>
          <t>Patvirtinta</t>
        </is>
      </c>
      <c r="G12" s="75" t="inlineStr">
        <is>
          <t>Vasara, paskutinės pas mus</t>
        </is>
      </c>
    </row>
    <row r="13" ht="19.5" customHeight="1" s="55">
      <c r="A13" s="75" t="inlineStr">
        <is>
          <t>Lukas Petrauskas</t>
        </is>
      </c>
      <c r="B13" s="77" t="inlineStr">
        <is>
          <t>Nemokamos</t>
        </is>
      </c>
      <c r="C13" s="76" t="n">
        <v>46300</v>
      </c>
      <c r="D13" s="76" t="n">
        <v>46304</v>
      </c>
      <c r="E13" s="79">
        <f>IF(OR($A13="",$C13="",$D13=""),"",IF('1. Nustatymai'!$C$18="Taip",NETWORKDAYS($C13,$D13),NETWORKDAYS($C13,$D13,ŠvenčiųDienos)))</f>
        <v/>
      </c>
      <c r="F13" s="77" t="inlineStr">
        <is>
          <t>Patvirtinta</t>
        </is>
      </c>
      <c r="G13" s="75" t="inlineStr">
        <is>
          <t>Asmeninių reikalų savaitė</t>
        </is>
      </c>
    </row>
    <row r="14" ht="19.5" customHeight="1" s="55">
      <c r="A14" s="75" t="n"/>
      <c r="B14" s="77" t="n"/>
      <c r="C14" s="77" t="n"/>
      <c r="D14" s="77" t="n"/>
      <c r="E14" s="79">
        <f>IF(OR($A14="",$C14="",$D14=""),"",IF('1. Nustatymai'!$C$18="Taip",NETWORKDAYS($C14,$D14),NETWORKDAYS($C14,$D14,ŠvenčiųDienos)))</f>
        <v/>
      </c>
      <c r="F14" s="77" t="n"/>
      <c r="G14" s="75" t="n"/>
    </row>
    <row r="15" ht="19.5" customHeight="1" s="55">
      <c r="A15" s="75" t="n"/>
      <c r="B15" s="77" t="n"/>
      <c r="C15" s="77" t="n"/>
      <c r="D15" s="77" t="n"/>
      <c r="E15" s="79">
        <f>IF(OR($A15="",$C15="",$D15=""),"",IF('1. Nustatymai'!$C$18="Taip",NETWORKDAYS($C15,$D15),NETWORKDAYS($C15,$D15,ŠvenčiųDienos)))</f>
        <v/>
      </c>
      <c r="F15" s="77" t="n"/>
      <c r="G15" s="75" t="n"/>
    </row>
    <row r="16" ht="19.5" customHeight="1" s="55">
      <c r="A16" s="75" t="n"/>
      <c r="B16" s="77" t="n"/>
      <c r="C16" s="77" t="n"/>
      <c r="D16" s="77" t="n"/>
      <c r="E16" s="79">
        <f>IF(OR($A16="",$C16="",$D16=""),"",IF('1. Nustatymai'!$C$18="Taip",NETWORKDAYS($C16,$D16),NETWORKDAYS($C16,$D16,ŠvenčiųDienos)))</f>
        <v/>
      </c>
      <c r="F16" s="77" t="n"/>
      <c r="G16" s="75" t="n"/>
    </row>
    <row r="17" ht="19.5" customHeight="1" s="55">
      <c r="A17" s="75" t="n"/>
      <c r="B17" s="77" t="n"/>
      <c r="C17" s="77" t="n"/>
      <c r="D17" s="77" t="n"/>
      <c r="E17" s="79">
        <f>IF(OR($A17="",$C17="",$D17=""),"",IF('1. Nustatymai'!$C$18="Taip",NETWORKDAYS($C17,$D17),NETWORKDAYS($C17,$D17,ŠvenčiųDienos)))</f>
        <v/>
      </c>
      <c r="F17" s="77" t="n"/>
      <c r="G17" s="75" t="n"/>
    </row>
    <row r="18" ht="19.5" customHeight="1" s="55">
      <c r="A18" s="75" t="n"/>
      <c r="B18" s="77" t="n"/>
      <c r="C18" s="77" t="n"/>
      <c r="D18" s="77" t="n"/>
      <c r="E18" s="79">
        <f>IF(OR($A18="",$C18="",$D18=""),"",IF('1. Nustatymai'!$C$18="Taip",NETWORKDAYS($C18,$D18),NETWORKDAYS($C18,$D18,ŠvenčiųDienos)))</f>
        <v/>
      </c>
      <c r="F18" s="77" t="n"/>
      <c r="G18" s="75" t="n"/>
    </row>
    <row r="19" ht="19.5" customHeight="1" s="55">
      <c r="A19" s="75" t="n"/>
      <c r="B19" s="77" t="n"/>
      <c r="C19" s="77" t="n"/>
      <c r="D19" s="77" t="n"/>
      <c r="E19" s="79">
        <f>IF(OR($A19="",$C19="",$D19=""),"",IF('1. Nustatymai'!$C$18="Taip",NETWORKDAYS($C19,$D19),NETWORKDAYS($C19,$D19,ŠvenčiųDienos)))</f>
        <v/>
      </c>
      <c r="F19" s="77" t="n"/>
      <c r="G19" s="75" t="n"/>
    </row>
    <row r="20" ht="19.5" customHeight="1" s="55">
      <c r="A20" s="75" t="n"/>
      <c r="B20" s="77" t="n"/>
      <c r="C20" s="77" t="n"/>
      <c r="D20" s="77" t="n"/>
      <c r="E20" s="79">
        <f>IF(OR($A20="",$C20="",$D20=""),"",IF('1. Nustatymai'!$C$18="Taip",NETWORKDAYS($C20,$D20),NETWORKDAYS($C20,$D20,ŠvenčiųDienos)))</f>
        <v/>
      </c>
      <c r="F20" s="77" t="n"/>
      <c r="G20" s="75" t="n"/>
    </row>
    <row r="21" ht="19.5" customHeight="1" s="55">
      <c r="A21" s="75" t="n"/>
      <c r="B21" s="77" t="n"/>
      <c r="C21" s="77" t="n"/>
      <c r="D21" s="77" t="n"/>
      <c r="E21" s="79">
        <f>IF(OR($A21="",$C21="",$D21=""),"",IF('1. Nustatymai'!$C$18="Taip",NETWORKDAYS($C21,$D21),NETWORKDAYS($C21,$D21,ŠvenčiųDienos)))</f>
        <v/>
      </c>
      <c r="F21" s="77" t="n"/>
      <c r="G21" s="75" t="n"/>
    </row>
    <row r="22" ht="19.5" customHeight="1" s="55">
      <c r="A22" s="75" t="n"/>
      <c r="B22" s="77" t="n"/>
      <c r="C22" s="77" t="n"/>
      <c r="D22" s="77" t="n"/>
      <c r="E22" s="79">
        <f>IF(OR($A22="",$C22="",$D22=""),"",IF('1. Nustatymai'!$C$18="Taip",NETWORKDAYS($C22,$D22),NETWORKDAYS($C22,$D22,ŠvenčiųDienos)))</f>
        <v/>
      </c>
      <c r="F22" s="77" t="n"/>
      <c r="G22" s="75" t="n"/>
    </row>
    <row r="23" ht="19.5" customHeight="1" s="55">
      <c r="A23" s="75" t="n"/>
      <c r="B23" s="77" t="n"/>
      <c r="C23" s="77" t="n"/>
      <c r="D23" s="77" t="n"/>
      <c r="E23" s="79">
        <f>IF(OR($A23="",$C23="",$D23=""),"",IF('1. Nustatymai'!$C$18="Taip",NETWORKDAYS($C23,$D23),NETWORKDAYS($C23,$D23,ŠvenčiųDienos)))</f>
        <v/>
      </c>
      <c r="F23" s="77" t="n"/>
      <c r="G23" s="75" t="n"/>
    </row>
    <row r="24" ht="19.5" customHeight="1" s="55">
      <c r="A24" s="75" t="n"/>
      <c r="B24" s="77" t="n"/>
      <c r="C24" s="77" t="n"/>
      <c r="D24" s="77" t="n"/>
      <c r="E24" s="79">
        <f>IF(OR($A24="",$C24="",$D24=""),"",IF('1. Nustatymai'!$C$18="Taip",NETWORKDAYS($C24,$D24),NETWORKDAYS($C24,$D24,ŠvenčiųDienos)))</f>
        <v/>
      </c>
      <c r="F24" s="77" t="n"/>
      <c r="G24" s="75" t="n"/>
    </row>
    <row r="25" ht="19.5" customHeight="1" s="55">
      <c r="A25" s="75" t="n"/>
      <c r="B25" s="77" t="n"/>
      <c r="C25" s="77" t="n"/>
      <c r="D25" s="77" t="n"/>
      <c r="E25" s="79">
        <f>IF(OR($A25="",$C25="",$D25=""),"",IF('1. Nustatymai'!$C$18="Taip",NETWORKDAYS($C25,$D25),NETWORKDAYS($C25,$D25,ŠvenčiųDienos)))</f>
        <v/>
      </c>
      <c r="F25" s="77" t="n"/>
      <c r="G25" s="75" t="n"/>
    </row>
    <row r="26" ht="19.5" customHeight="1" s="55">
      <c r="A26" s="75" t="n"/>
      <c r="B26" s="77" t="n"/>
      <c r="C26" s="77" t="n"/>
      <c r="D26" s="77" t="n"/>
      <c r="E26" s="79">
        <f>IF(OR($A26="",$C26="",$D26=""),"",IF('1. Nustatymai'!$C$18="Taip",NETWORKDAYS($C26,$D26),NETWORKDAYS($C26,$D26,ŠvenčiųDienos)))</f>
        <v/>
      </c>
      <c r="F26" s="77" t="n"/>
      <c r="G26" s="75" t="n"/>
    </row>
    <row r="27" ht="19.5" customHeight="1" s="55">
      <c r="A27" s="75" t="n"/>
      <c r="B27" s="77" t="n"/>
      <c r="C27" s="77" t="n"/>
      <c r="D27" s="77" t="n"/>
      <c r="E27" s="79">
        <f>IF(OR($A27="",$C27="",$D27=""),"",IF('1. Nustatymai'!$C$18="Taip",NETWORKDAYS($C27,$D27),NETWORKDAYS($C27,$D27,ŠvenčiųDienos)))</f>
        <v/>
      </c>
      <c r="F27" s="77" t="n"/>
      <c r="G27" s="75" t="n"/>
    </row>
    <row r="28" ht="19.5" customHeight="1" s="55">
      <c r="A28" s="75" t="n"/>
      <c r="B28" s="77" t="n"/>
      <c r="C28" s="77" t="n"/>
      <c r="D28" s="77" t="n"/>
      <c r="E28" s="79">
        <f>IF(OR($A28="",$C28="",$D28=""),"",IF('1. Nustatymai'!$C$18="Taip",NETWORKDAYS($C28,$D28),NETWORKDAYS($C28,$D28,ŠvenčiųDienos)))</f>
        <v/>
      </c>
      <c r="F28" s="77" t="n"/>
      <c r="G28" s="75" t="n"/>
    </row>
    <row r="29" ht="19.5" customHeight="1" s="55">
      <c r="A29" s="75" t="n"/>
      <c r="B29" s="77" t="n"/>
      <c r="C29" s="77" t="n"/>
      <c r="D29" s="77" t="n"/>
      <c r="E29" s="79">
        <f>IF(OR($A29="",$C29="",$D29=""),"",IF('1. Nustatymai'!$C$18="Taip",NETWORKDAYS($C29,$D29),NETWORKDAYS($C29,$D29,ŠvenčiųDienos)))</f>
        <v/>
      </c>
      <c r="F29" s="77" t="n"/>
      <c r="G29" s="75" t="n"/>
    </row>
    <row r="30" ht="19.5" customHeight="1" s="55">
      <c r="A30" s="75" t="n"/>
      <c r="B30" s="77" t="n"/>
      <c r="C30" s="77" t="n"/>
      <c r="D30" s="77" t="n"/>
      <c r="E30" s="79">
        <f>IF(OR($A30="",$C30="",$D30=""),"",IF('1. Nustatymai'!$C$18="Taip",NETWORKDAYS($C30,$D30),NETWORKDAYS($C30,$D30,ŠvenčiųDienos)))</f>
        <v/>
      </c>
      <c r="F30" s="77" t="n"/>
      <c r="G30" s="75" t="n"/>
    </row>
    <row r="31" ht="19.5" customHeight="1" s="55">
      <c r="A31" s="75" t="n"/>
      <c r="B31" s="77" t="n"/>
      <c r="C31" s="77" t="n"/>
      <c r="D31" s="77" t="n"/>
      <c r="E31" s="79">
        <f>IF(OR($A31="",$C31="",$D31=""),"",IF('1. Nustatymai'!$C$18="Taip",NETWORKDAYS($C31,$D31),NETWORKDAYS($C31,$D31,ŠvenčiųDienos)))</f>
        <v/>
      </c>
      <c r="F31" s="77" t="n"/>
      <c r="G31" s="75" t="n"/>
    </row>
    <row r="32" ht="19.5" customHeight="1" s="55">
      <c r="A32" s="75" t="n"/>
      <c r="B32" s="77" t="n"/>
      <c r="C32" s="77" t="n"/>
      <c r="D32" s="77" t="n"/>
      <c r="E32" s="79">
        <f>IF(OR($A32="",$C32="",$D32=""),"",IF('1. Nustatymai'!$C$18="Taip",NETWORKDAYS($C32,$D32),NETWORKDAYS($C32,$D32,ŠvenčiųDienos)))</f>
        <v/>
      </c>
      <c r="F32" s="77" t="n"/>
      <c r="G32" s="75" t="n"/>
    </row>
    <row r="33" ht="19.5" customHeight="1" s="55">
      <c r="A33" s="75" t="n"/>
      <c r="B33" s="77" t="n"/>
      <c r="C33" s="77" t="n"/>
      <c r="D33" s="77" t="n"/>
      <c r="E33" s="79">
        <f>IF(OR($A33="",$C33="",$D33=""),"",IF('1. Nustatymai'!$C$18="Taip",NETWORKDAYS($C33,$D33),NETWORKDAYS($C33,$D33,ŠvenčiųDienos)))</f>
        <v/>
      </c>
      <c r="F33" s="77" t="n"/>
      <c r="G33" s="75" t="n"/>
    </row>
    <row r="34" ht="19.5" customHeight="1" s="55">
      <c r="A34" s="75" t="n"/>
      <c r="B34" s="77" t="n"/>
      <c r="C34" s="77" t="n"/>
      <c r="D34" s="77" t="n"/>
      <c r="E34" s="79">
        <f>IF(OR($A34="",$C34="",$D34=""),"",IF('1. Nustatymai'!$C$18="Taip",NETWORKDAYS($C34,$D34),NETWORKDAYS($C34,$D34,ŠvenčiųDienos)))</f>
        <v/>
      </c>
      <c r="F34" s="77" t="n"/>
      <c r="G34" s="75" t="n"/>
    </row>
    <row r="35" ht="19.5" customHeight="1" s="55">
      <c r="A35" s="75" t="n"/>
      <c r="B35" s="77" t="n"/>
      <c r="C35" s="77" t="n"/>
      <c r="D35" s="77" t="n"/>
      <c r="E35" s="79">
        <f>IF(OR($A35="",$C35="",$D35=""),"",IF('1. Nustatymai'!$C$18="Taip",NETWORKDAYS($C35,$D35),NETWORKDAYS($C35,$D35,ŠvenčiųDienos)))</f>
        <v/>
      </c>
      <c r="F35" s="77" t="n"/>
      <c r="G35" s="75" t="n"/>
    </row>
    <row r="36" ht="19.5" customHeight="1" s="55">
      <c r="A36" s="75" t="n"/>
      <c r="B36" s="77" t="n"/>
      <c r="C36" s="77" t="n"/>
      <c r="D36" s="77" t="n"/>
      <c r="E36" s="79">
        <f>IF(OR($A36="",$C36="",$D36=""),"",IF('1. Nustatymai'!$C$18="Taip",NETWORKDAYS($C36,$D36),NETWORKDAYS($C36,$D36,ŠvenčiųDienos)))</f>
        <v/>
      </c>
      <c r="F36" s="77" t="n"/>
      <c r="G36" s="75" t="n"/>
    </row>
    <row r="37" ht="19.5" customHeight="1" s="55">
      <c r="A37" s="75" t="n"/>
      <c r="B37" s="77" t="n"/>
      <c r="C37" s="77" t="n"/>
      <c r="D37" s="77" t="n"/>
      <c r="E37" s="79">
        <f>IF(OR($A37="",$C37="",$D37=""),"",IF('1. Nustatymai'!$C$18="Taip",NETWORKDAYS($C37,$D37),NETWORKDAYS($C37,$D37,ŠvenčiųDienos)))</f>
        <v/>
      </c>
      <c r="F37" s="77" t="n"/>
      <c r="G37" s="75" t="n"/>
    </row>
    <row r="38" ht="19.5" customHeight="1" s="55">
      <c r="A38" s="75" t="n"/>
      <c r="B38" s="77" t="n"/>
      <c r="C38" s="77" t="n"/>
      <c r="D38" s="77" t="n"/>
      <c r="E38" s="79">
        <f>IF(OR($A38="",$C38="",$D38=""),"",IF('1. Nustatymai'!$C$18="Taip",NETWORKDAYS($C38,$D38),NETWORKDAYS($C38,$D38,ŠvenčiųDienos)))</f>
        <v/>
      </c>
      <c r="F38" s="77" t="n"/>
      <c r="G38" s="75" t="n"/>
    </row>
    <row r="39" ht="19.5" customHeight="1" s="55">
      <c r="A39" s="75" t="n"/>
      <c r="B39" s="77" t="n"/>
      <c r="C39" s="77" t="n"/>
      <c r="D39" s="77" t="n"/>
      <c r="E39" s="79">
        <f>IF(OR($A39="",$C39="",$D39=""),"",IF('1. Nustatymai'!$C$18="Taip",NETWORKDAYS($C39,$D39),NETWORKDAYS($C39,$D39,ŠvenčiųDienos)))</f>
        <v/>
      </c>
      <c r="F39" s="77" t="n"/>
      <c r="G39" s="75" t="n"/>
    </row>
    <row r="40" ht="19.5" customHeight="1" s="55">
      <c r="A40" s="75" t="n"/>
      <c r="B40" s="77" t="n"/>
      <c r="C40" s="77" t="n"/>
      <c r="D40" s="77" t="n"/>
      <c r="E40" s="79">
        <f>IF(OR($A40="",$C40="",$D40=""),"",IF('1. Nustatymai'!$C$18="Taip",NETWORKDAYS($C40,$D40),NETWORKDAYS($C40,$D40,ŠvenčiųDienos)))</f>
        <v/>
      </c>
      <c r="F40" s="77" t="n"/>
      <c r="G40" s="75" t="n"/>
    </row>
    <row r="41" ht="19.5" customHeight="1" s="55">
      <c r="A41" s="75" t="n"/>
      <c r="B41" s="77" t="n"/>
      <c r="C41" s="77" t="n"/>
      <c r="D41" s="77" t="n"/>
      <c r="E41" s="79">
        <f>IF(OR($A41="",$C41="",$D41=""),"",IF('1. Nustatymai'!$C$18="Taip",NETWORKDAYS($C41,$D41),NETWORKDAYS($C41,$D41,ŠvenčiųDienos)))</f>
        <v/>
      </c>
      <c r="F41" s="77" t="n"/>
      <c r="G41" s="75" t="n"/>
    </row>
    <row r="42" ht="19.5" customHeight="1" s="55">
      <c r="A42" s="75" t="n"/>
      <c r="B42" s="77" t="n"/>
      <c r="C42" s="77" t="n"/>
      <c r="D42" s="77" t="n"/>
      <c r="E42" s="79">
        <f>IF(OR($A42="",$C42="",$D42=""),"",IF('1. Nustatymai'!$C$18="Taip",NETWORKDAYS($C42,$D42),NETWORKDAYS($C42,$D42,ŠvenčiųDienos)))</f>
        <v/>
      </c>
      <c r="F42" s="77" t="n"/>
      <c r="G42" s="75" t="n"/>
    </row>
    <row r="43" ht="19.5" customHeight="1" s="55">
      <c r="A43" s="75" t="n"/>
      <c r="B43" s="77" t="n"/>
      <c r="C43" s="77" t="n"/>
      <c r="D43" s="77" t="n"/>
      <c r="E43" s="79">
        <f>IF(OR($A43="",$C43="",$D43=""),"",IF('1. Nustatymai'!$C$18="Taip",NETWORKDAYS($C43,$D43),NETWORKDAYS($C43,$D43,ŠvenčiųDienos)))</f>
        <v/>
      </c>
      <c r="F43" s="77" t="n"/>
      <c r="G43" s="75" t="n"/>
    </row>
    <row r="44" ht="19.5" customHeight="1" s="55">
      <c r="A44" s="75" t="n"/>
      <c r="B44" s="77" t="n"/>
      <c r="C44" s="77" t="n"/>
      <c r="D44" s="77" t="n"/>
      <c r="E44" s="79">
        <f>IF(OR($A44="",$C44="",$D44=""),"",IF('1. Nustatymai'!$C$18="Taip",NETWORKDAYS($C44,$D44),NETWORKDAYS($C44,$D44,ŠvenčiųDienos)))</f>
        <v/>
      </c>
      <c r="F44" s="77" t="n"/>
      <c r="G44" s="75" t="n"/>
    </row>
    <row r="45" ht="19.5" customHeight="1" s="55">
      <c r="A45" s="75" t="n"/>
      <c r="B45" s="77" t="n"/>
      <c r="C45" s="77" t="n"/>
      <c r="D45" s="77" t="n"/>
      <c r="E45" s="79">
        <f>IF(OR($A45="",$C45="",$D45=""),"",IF('1. Nustatymai'!$C$18="Taip",NETWORKDAYS($C45,$D45),NETWORKDAYS($C45,$D45,ŠvenčiųDienos)))</f>
        <v/>
      </c>
      <c r="F45" s="77" t="n"/>
      <c r="G45" s="75" t="n"/>
    </row>
    <row r="46" ht="19.5" customHeight="1" s="55">
      <c r="A46" s="75" t="n"/>
      <c r="B46" s="77" t="n"/>
      <c r="C46" s="77" t="n"/>
      <c r="D46" s="77" t="n"/>
      <c r="E46" s="79">
        <f>IF(OR($A46="",$C46="",$D46=""),"",IF('1. Nustatymai'!$C$18="Taip",NETWORKDAYS($C46,$D46),NETWORKDAYS($C46,$D46,ŠvenčiųDienos)))</f>
        <v/>
      </c>
      <c r="F46" s="77" t="n"/>
      <c r="G46" s="75" t="n"/>
    </row>
    <row r="47" ht="19.5" customHeight="1" s="55">
      <c r="A47" s="75" t="n"/>
      <c r="B47" s="77" t="n"/>
      <c r="C47" s="77" t="n"/>
      <c r="D47" s="77" t="n"/>
      <c r="E47" s="79">
        <f>IF(OR($A47="",$C47="",$D47=""),"",IF('1. Nustatymai'!$C$18="Taip",NETWORKDAYS($C47,$D47),NETWORKDAYS($C47,$D47,ŠvenčiųDienos)))</f>
        <v/>
      </c>
      <c r="F47" s="77" t="n"/>
      <c r="G47" s="75" t="n"/>
    </row>
    <row r="48" ht="19.5" customHeight="1" s="55">
      <c r="A48" s="75" t="n"/>
      <c r="B48" s="77" t="n"/>
      <c r="C48" s="77" t="n"/>
      <c r="D48" s="77" t="n"/>
      <c r="E48" s="79">
        <f>IF(OR($A48="",$C48="",$D48=""),"",IF('1. Nustatymai'!$C$18="Taip",NETWORKDAYS($C48,$D48),NETWORKDAYS($C48,$D48,ŠvenčiųDienos)))</f>
        <v/>
      </c>
      <c r="F48" s="77" t="n"/>
      <c r="G48" s="75" t="n"/>
    </row>
    <row r="49" ht="19.5" customHeight="1" s="55">
      <c r="A49" s="75" t="n"/>
      <c r="B49" s="77" t="n"/>
      <c r="C49" s="77" t="n"/>
      <c r="D49" s="77" t="n"/>
      <c r="E49" s="79">
        <f>IF(OR($A49="",$C49="",$D49=""),"",IF('1. Nustatymai'!$C$18="Taip",NETWORKDAYS($C49,$D49),NETWORKDAYS($C49,$D49,ŠvenčiųDienos)))</f>
        <v/>
      </c>
      <c r="F49" s="77" t="n"/>
      <c r="G49" s="75" t="n"/>
    </row>
    <row r="50" ht="19.5" customHeight="1" s="55">
      <c r="A50" s="75" t="n"/>
      <c r="B50" s="77" t="n"/>
      <c r="C50" s="77" t="n"/>
      <c r="D50" s="77" t="n"/>
      <c r="E50" s="79">
        <f>IF(OR($A50="",$C50="",$D50=""),"",IF('1. Nustatymai'!$C$18="Taip",NETWORKDAYS($C50,$D50),NETWORKDAYS($C50,$D50,ŠvenčiųDienos)))</f>
        <v/>
      </c>
      <c r="F50" s="77" t="n"/>
      <c r="G50" s="75" t="n"/>
    </row>
    <row r="51" ht="19.5" customHeight="1" s="55">
      <c r="A51" s="75" t="n"/>
      <c r="B51" s="77" t="n"/>
      <c r="C51" s="77" t="n"/>
      <c r="D51" s="77" t="n"/>
      <c r="E51" s="79">
        <f>IF(OR($A51="",$C51="",$D51=""),"",IF('1. Nustatymai'!$C$18="Taip",NETWORKDAYS($C51,$D51),NETWORKDAYS($C51,$D51,ŠvenčiųDienos)))</f>
        <v/>
      </c>
      <c r="F51" s="77" t="n"/>
      <c r="G51" s="75" t="n"/>
    </row>
    <row r="52" ht="19.5" customHeight="1" s="55">
      <c r="A52" s="75" t="n"/>
      <c r="B52" s="77" t="n"/>
      <c r="C52" s="77" t="n"/>
      <c r="D52" s="77" t="n"/>
      <c r="E52" s="79">
        <f>IF(OR($A52="",$C52="",$D52=""),"",IF('1. Nustatymai'!$C$18="Taip",NETWORKDAYS($C52,$D52),NETWORKDAYS($C52,$D52,ŠvenčiųDienos)))</f>
        <v/>
      </c>
      <c r="F52" s="77" t="n"/>
      <c r="G52" s="75" t="n"/>
    </row>
    <row r="53" ht="19.5" customHeight="1" s="55">
      <c r="A53" s="75" t="n"/>
      <c r="B53" s="77" t="n"/>
      <c r="C53" s="77" t="n"/>
      <c r="D53" s="77" t="n"/>
      <c r="E53" s="79">
        <f>IF(OR($A53="",$C53="",$D53=""),"",IF('1. Nustatymai'!$C$18="Taip",NETWORKDAYS($C53,$D53),NETWORKDAYS($C53,$D53,ŠvenčiųDienos)))</f>
        <v/>
      </c>
      <c r="F53" s="77" t="n"/>
      <c r="G53" s="75" t="n"/>
    </row>
    <row r="54" ht="19.5" customHeight="1" s="55">
      <c r="A54" s="75" t="n"/>
      <c r="B54" s="77" t="n"/>
      <c r="C54" s="77" t="n"/>
      <c r="D54" s="77" t="n"/>
      <c r="E54" s="79">
        <f>IF(OR($A54="",$C54="",$D54=""),"",IF('1. Nustatymai'!$C$18="Taip",NETWORKDAYS($C54,$D54),NETWORKDAYS($C54,$D54,ŠvenčiųDienos)))</f>
        <v/>
      </c>
      <c r="F54" s="77" t="n"/>
      <c r="G54" s="75" t="n"/>
    </row>
    <row r="55" ht="19.5" customHeight="1" s="55">
      <c r="A55" s="75" t="n"/>
      <c r="B55" s="77" t="n"/>
      <c r="C55" s="77" t="n"/>
      <c r="D55" s="77" t="n"/>
      <c r="E55" s="79">
        <f>IF(OR($A55="",$C55="",$D55=""),"",IF('1. Nustatymai'!$C$18="Taip",NETWORKDAYS($C55,$D55),NETWORKDAYS($C55,$D55,ŠvenčiųDienos)))</f>
        <v/>
      </c>
      <c r="F55" s="77" t="n"/>
      <c r="G55" s="75" t="n"/>
    </row>
    <row r="56" ht="19.5" customHeight="1" s="55">
      <c r="A56" s="75" t="n"/>
      <c r="B56" s="77" t="n"/>
      <c r="C56" s="77" t="n"/>
      <c r="D56" s="77" t="n"/>
      <c r="E56" s="79">
        <f>IF(OR($A56="",$C56="",$D56=""),"",IF('1. Nustatymai'!$C$18="Taip",NETWORKDAYS($C56,$D56),NETWORKDAYS($C56,$D56,ŠvenčiųDienos)))</f>
        <v/>
      </c>
      <c r="F56" s="77" t="n"/>
      <c r="G56" s="75" t="n"/>
    </row>
    <row r="57" ht="19.5" customHeight="1" s="55">
      <c r="A57" s="75" t="n"/>
      <c r="B57" s="77" t="n"/>
      <c r="C57" s="77" t="n"/>
      <c r="D57" s="77" t="n"/>
      <c r="E57" s="79">
        <f>IF(OR($A57="",$C57="",$D57=""),"",IF('1. Nustatymai'!$C$18="Taip",NETWORKDAYS($C57,$D57),NETWORKDAYS($C57,$D57,ŠvenčiųDienos)))</f>
        <v/>
      </c>
      <c r="F57" s="77" t="n"/>
      <c r="G57" s="75" t="n"/>
    </row>
    <row r="58" ht="19.5" customHeight="1" s="55">
      <c r="A58" s="75" t="n"/>
      <c r="B58" s="77" t="n"/>
      <c r="C58" s="77" t="n"/>
      <c r="D58" s="77" t="n"/>
      <c r="E58" s="79">
        <f>IF(OR($A58="",$C58="",$D58=""),"",IF('1. Nustatymai'!$C$18="Taip",NETWORKDAYS($C58,$D58),NETWORKDAYS($C58,$D58,ŠvenčiųDienos)))</f>
        <v/>
      </c>
      <c r="F58" s="77" t="n"/>
      <c r="G58" s="75" t="n"/>
    </row>
    <row r="59" ht="19.5" customHeight="1" s="55">
      <c r="A59" s="75" t="n"/>
      <c r="B59" s="77" t="n"/>
      <c r="C59" s="77" t="n"/>
      <c r="D59" s="77" t="n"/>
      <c r="E59" s="79">
        <f>IF(OR($A59="",$C59="",$D59=""),"",IF('1. Nustatymai'!$C$18="Taip",NETWORKDAYS($C59,$D59),NETWORKDAYS($C59,$D59,ŠvenčiųDienos)))</f>
        <v/>
      </c>
      <c r="F59" s="77" t="n"/>
      <c r="G59" s="75" t="n"/>
    </row>
    <row r="60" ht="19.5" customHeight="1" s="55">
      <c r="A60" s="75" t="n"/>
      <c r="B60" s="77" t="n"/>
      <c r="C60" s="77" t="n"/>
      <c r="D60" s="77" t="n"/>
      <c r="E60" s="79">
        <f>IF(OR($A60="",$C60="",$D60=""),"",IF('1. Nustatymai'!$C$18="Taip",NETWORKDAYS($C60,$D60),NETWORKDAYS($C60,$D60,ŠvenčiųDienos)))</f>
        <v/>
      </c>
      <c r="F60" s="77" t="n"/>
      <c r="G60" s="75" t="n"/>
    </row>
    <row r="61" ht="19.5" customHeight="1" s="55">
      <c r="A61" s="75" t="n"/>
      <c r="B61" s="77" t="n"/>
      <c r="C61" s="77" t="n"/>
      <c r="D61" s="77" t="n"/>
      <c r="E61" s="79">
        <f>IF(OR($A61="",$C61="",$D61=""),"",IF('1. Nustatymai'!$C$18="Taip",NETWORKDAYS($C61,$D61),NETWORKDAYS($C61,$D61,ŠvenčiųDienos)))</f>
        <v/>
      </c>
      <c r="F61" s="77" t="n"/>
      <c r="G61" s="75" t="n"/>
    </row>
    <row r="62" ht="19.5" customHeight="1" s="55">
      <c r="A62" s="75" t="n"/>
      <c r="B62" s="77" t="n"/>
      <c r="C62" s="77" t="n"/>
      <c r="D62" s="77" t="n"/>
      <c r="E62" s="79">
        <f>IF(OR($A62="",$C62="",$D62=""),"",IF('1. Nustatymai'!$C$18="Taip",NETWORKDAYS($C62,$D62),NETWORKDAYS($C62,$D62,ŠvenčiųDienos)))</f>
        <v/>
      </c>
      <c r="F62" s="77" t="n"/>
      <c r="G62" s="75" t="n"/>
    </row>
    <row r="63" ht="19.5" customHeight="1" s="55">
      <c r="A63" s="75" t="n"/>
      <c r="B63" s="77" t="n"/>
      <c r="C63" s="77" t="n"/>
      <c r="D63" s="77" t="n"/>
      <c r="E63" s="79">
        <f>IF(OR($A63="",$C63="",$D63=""),"",IF('1. Nustatymai'!$C$18="Taip",NETWORKDAYS($C63,$D63),NETWORKDAYS($C63,$D63,ŠvenčiųDienos)))</f>
        <v/>
      </c>
      <c r="F63" s="77" t="n"/>
      <c r="G63" s="75" t="n"/>
    </row>
    <row r="64" ht="19.5" customHeight="1" s="55">
      <c r="A64" s="75" t="n"/>
      <c r="B64" s="77" t="n"/>
      <c r="C64" s="77" t="n"/>
      <c r="D64" s="77" t="n"/>
      <c r="E64" s="79">
        <f>IF(OR($A64="",$C64="",$D64=""),"",IF('1. Nustatymai'!$C$18="Taip",NETWORKDAYS($C64,$D64),NETWORKDAYS($C64,$D64,ŠvenčiųDienos)))</f>
        <v/>
      </c>
      <c r="F64" s="77" t="n"/>
      <c r="G64" s="75" t="n"/>
    </row>
    <row r="65" ht="19.5" customHeight="1" s="55">
      <c r="A65" s="75" t="n"/>
      <c r="B65" s="77" t="n"/>
      <c r="C65" s="77" t="n"/>
      <c r="D65" s="77" t="n"/>
      <c r="E65" s="79">
        <f>IF(OR($A65="",$C65="",$D65=""),"",IF('1. Nustatymai'!$C$18="Taip",NETWORKDAYS($C65,$D65),NETWORKDAYS($C65,$D65,ŠvenčiųDienos)))</f>
        <v/>
      </c>
      <c r="F65" s="77" t="n"/>
      <c r="G65" s="75" t="n"/>
    </row>
    <row r="66" ht="19.5" customHeight="1" s="55">
      <c r="A66" s="75" t="n"/>
      <c r="B66" s="77" t="n"/>
      <c r="C66" s="77" t="n"/>
      <c r="D66" s="77" t="n"/>
      <c r="E66" s="79">
        <f>IF(OR($A66="",$C66="",$D66=""),"",IF('1. Nustatymai'!$C$18="Taip",NETWORKDAYS($C66,$D66),NETWORKDAYS($C66,$D66,ŠvenčiųDienos)))</f>
        <v/>
      </c>
      <c r="F66" s="77" t="n"/>
      <c r="G66" s="75" t="n"/>
    </row>
    <row r="67" ht="19.5" customHeight="1" s="55">
      <c r="A67" s="75" t="n"/>
      <c r="B67" s="77" t="n"/>
      <c r="C67" s="77" t="n"/>
      <c r="D67" s="77" t="n"/>
      <c r="E67" s="79">
        <f>IF(OR($A67="",$C67="",$D67=""),"",IF('1. Nustatymai'!$C$18="Taip",NETWORKDAYS($C67,$D67),NETWORKDAYS($C67,$D67,ŠvenčiųDienos)))</f>
        <v/>
      </c>
      <c r="F67" s="77" t="n"/>
      <c r="G67" s="75" t="n"/>
    </row>
    <row r="68" ht="19.5" customHeight="1" s="55">
      <c r="A68" s="75" t="n"/>
      <c r="B68" s="77" t="n"/>
      <c r="C68" s="77" t="n"/>
      <c r="D68" s="77" t="n"/>
      <c r="E68" s="79">
        <f>IF(OR($A68="",$C68="",$D68=""),"",IF('1. Nustatymai'!$C$18="Taip",NETWORKDAYS($C68,$D68),NETWORKDAYS($C68,$D68,ŠvenčiųDienos)))</f>
        <v/>
      </c>
      <c r="F68" s="77" t="n"/>
      <c r="G68" s="75" t="n"/>
    </row>
    <row r="69" ht="19.5" customHeight="1" s="55">
      <c r="A69" s="75" t="n"/>
      <c r="B69" s="77" t="n"/>
      <c r="C69" s="77" t="n"/>
      <c r="D69" s="77" t="n"/>
      <c r="E69" s="79">
        <f>IF(OR($A69="",$C69="",$D69=""),"",IF('1. Nustatymai'!$C$18="Taip",NETWORKDAYS($C69,$D69),NETWORKDAYS($C69,$D69,ŠvenčiųDienos)))</f>
        <v/>
      </c>
      <c r="F69" s="77" t="n"/>
      <c r="G69" s="75" t="n"/>
    </row>
    <row r="70" ht="19.5" customHeight="1" s="55">
      <c r="A70" s="75" t="n"/>
      <c r="B70" s="77" t="n"/>
      <c r="C70" s="77" t="n"/>
      <c r="D70" s="77" t="n"/>
      <c r="E70" s="79">
        <f>IF(OR($A70="",$C70="",$D70=""),"",IF('1. Nustatymai'!$C$18="Taip",NETWORKDAYS($C70,$D70),NETWORKDAYS($C70,$D70,ŠvenčiųDienos)))</f>
        <v/>
      </c>
      <c r="F70" s="77" t="n"/>
      <c r="G70" s="75" t="n"/>
    </row>
    <row r="71" ht="19.5" customHeight="1" s="55">
      <c r="A71" s="75" t="n"/>
      <c r="B71" s="77" t="n"/>
      <c r="C71" s="77" t="n"/>
      <c r="D71" s="77" t="n"/>
      <c r="E71" s="79">
        <f>IF(OR($A71="",$C71="",$D71=""),"",IF('1. Nustatymai'!$C$18="Taip",NETWORKDAYS($C71,$D71),NETWORKDAYS($C71,$D71,ŠvenčiųDienos)))</f>
        <v/>
      </c>
      <c r="F71" s="77" t="n"/>
      <c r="G71" s="75" t="n"/>
    </row>
    <row r="72" ht="19.5" customHeight="1" s="55">
      <c r="A72" s="75" t="n"/>
      <c r="B72" s="77" t="n"/>
      <c r="C72" s="77" t="n"/>
      <c r="D72" s="77" t="n"/>
      <c r="E72" s="79">
        <f>IF(OR($A72="",$C72="",$D72=""),"",IF('1. Nustatymai'!$C$18="Taip",NETWORKDAYS($C72,$D72),NETWORKDAYS($C72,$D72,ŠvenčiųDienos)))</f>
        <v/>
      </c>
      <c r="F72" s="77" t="n"/>
      <c r="G72" s="75" t="n"/>
    </row>
    <row r="73" ht="19.5" customHeight="1" s="55">
      <c r="A73" s="75" t="n"/>
      <c r="B73" s="77" t="n"/>
      <c r="C73" s="77" t="n"/>
      <c r="D73" s="77" t="n"/>
      <c r="E73" s="79">
        <f>IF(OR($A73="",$C73="",$D73=""),"",IF('1. Nustatymai'!$C$18="Taip",NETWORKDAYS($C73,$D73),NETWORKDAYS($C73,$D73,ŠvenčiųDienos)))</f>
        <v/>
      </c>
      <c r="F73" s="77" t="n"/>
      <c r="G73" s="75" t="n"/>
    </row>
    <row r="74" ht="19.5" customHeight="1" s="55">
      <c r="A74" s="75" t="n"/>
      <c r="B74" s="77" t="n"/>
      <c r="C74" s="77" t="n"/>
      <c r="D74" s="77" t="n"/>
      <c r="E74" s="79">
        <f>IF(OR($A74="",$C74="",$D74=""),"",IF('1. Nustatymai'!$C$18="Taip",NETWORKDAYS($C74,$D74),NETWORKDAYS($C74,$D74,ŠvenčiųDienos)))</f>
        <v/>
      </c>
      <c r="F74" s="77" t="n"/>
      <c r="G74" s="75" t="n"/>
    </row>
    <row r="75" ht="19.5" customHeight="1" s="55">
      <c r="A75" s="75" t="n"/>
      <c r="B75" s="77" t="n"/>
      <c r="C75" s="77" t="n"/>
      <c r="D75" s="77" t="n"/>
      <c r="E75" s="79">
        <f>IF(OR($A75="",$C75="",$D75=""),"",IF('1. Nustatymai'!$C$18="Taip",NETWORKDAYS($C75,$D75),NETWORKDAYS($C75,$D75,ŠvenčiųDienos)))</f>
        <v/>
      </c>
      <c r="F75" s="77" t="n"/>
      <c r="G75" s="75" t="n"/>
    </row>
    <row r="76" ht="19.5" customHeight="1" s="55">
      <c r="A76" s="75" t="n"/>
      <c r="B76" s="77" t="n"/>
      <c r="C76" s="77" t="n"/>
      <c r="D76" s="77" t="n"/>
      <c r="E76" s="79">
        <f>IF(OR($A76="",$C76="",$D76=""),"",IF('1. Nustatymai'!$C$18="Taip",NETWORKDAYS($C76,$D76),NETWORKDAYS($C76,$D76,ŠvenčiųDienos)))</f>
        <v/>
      </c>
      <c r="F76" s="77" t="n"/>
      <c r="G76" s="75" t="n"/>
    </row>
    <row r="77" ht="19.5" customHeight="1" s="55">
      <c r="A77" s="75" t="n"/>
      <c r="B77" s="77" t="n"/>
      <c r="C77" s="77" t="n"/>
      <c r="D77" s="77" t="n"/>
      <c r="E77" s="79">
        <f>IF(OR($A77="",$C77="",$D77=""),"",IF('1. Nustatymai'!$C$18="Taip",NETWORKDAYS($C77,$D77),NETWORKDAYS($C77,$D77,ŠvenčiųDienos)))</f>
        <v/>
      </c>
      <c r="F77" s="77" t="n"/>
      <c r="G77" s="75" t="n"/>
    </row>
    <row r="78" ht="19.5" customHeight="1" s="55">
      <c r="A78" s="75" t="n"/>
      <c r="B78" s="77" t="n"/>
      <c r="C78" s="77" t="n"/>
      <c r="D78" s="77" t="n"/>
      <c r="E78" s="79">
        <f>IF(OR($A78="",$C78="",$D78=""),"",IF('1. Nustatymai'!$C$18="Taip",NETWORKDAYS($C78,$D78),NETWORKDAYS($C78,$D78,ŠvenčiųDienos)))</f>
        <v/>
      </c>
      <c r="F78" s="77" t="n"/>
      <c r="G78" s="75" t="n"/>
    </row>
    <row r="79" ht="19.5" customHeight="1" s="55">
      <c r="A79" s="75" t="n"/>
      <c r="B79" s="77" t="n"/>
      <c r="C79" s="77" t="n"/>
      <c r="D79" s="77" t="n"/>
      <c r="E79" s="79">
        <f>IF(OR($A79="",$C79="",$D79=""),"",IF('1. Nustatymai'!$C$18="Taip",NETWORKDAYS($C79,$D79),NETWORKDAYS($C79,$D79,ŠvenčiųDienos)))</f>
        <v/>
      </c>
      <c r="F79" s="77" t="n"/>
      <c r="G79" s="75" t="n"/>
    </row>
    <row r="80" ht="19.5" customHeight="1" s="55">
      <c r="A80" s="75" t="n"/>
      <c r="B80" s="77" t="n"/>
      <c r="C80" s="77" t="n"/>
      <c r="D80" s="77" t="n"/>
      <c r="E80" s="79">
        <f>IF(OR($A80="",$C80="",$D80=""),"",IF('1. Nustatymai'!$C$18="Taip",NETWORKDAYS($C80,$D80),NETWORKDAYS($C80,$D80,ŠvenčiųDienos)))</f>
        <v/>
      </c>
      <c r="F80" s="77" t="n"/>
      <c r="G80" s="75" t="n"/>
    </row>
    <row r="81" ht="19.5" customHeight="1" s="55">
      <c r="A81" s="75" t="n"/>
      <c r="B81" s="77" t="n"/>
      <c r="C81" s="77" t="n"/>
      <c r="D81" s="77" t="n"/>
      <c r="E81" s="79">
        <f>IF(OR($A81="",$C81="",$D81=""),"",IF('1. Nustatymai'!$C$18="Taip",NETWORKDAYS($C81,$D81),NETWORKDAYS($C81,$D81,ŠvenčiųDienos)))</f>
        <v/>
      </c>
      <c r="F81" s="77" t="n"/>
      <c r="G81" s="75" t="n"/>
    </row>
    <row r="82" ht="19.5" customHeight="1" s="55">
      <c r="A82" s="75" t="n"/>
      <c r="B82" s="77" t="n"/>
      <c r="C82" s="77" t="n"/>
      <c r="D82" s="77" t="n"/>
      <c r="E82" s="79">
        <f>IF(OR($A82="",$C82="",$D82=""),"",IF('1. Nustatymai'!$C$18="Taip",NETWORKDAYS($C82,$D82),NETWORKDAYS($C82,$D82,ŠvenčiųDienos)))</f>
        <v/>
      </c>
      <c r="F82" s="77" t="n"/>
      <c r="G82" s="75" t="n"/>
    </row>
    <row r="83" ht="19.5" customHeight="1" s="55">
      <c r="A83" s="75" t="n"/>
      <c r="B83" s="77" t="n"/>
      <c r="C83" s="77" t="n"/>
      <c r="D83" s="77" t="n"/>
      <c r="E83" s="79">
        <f>IF(OR($A83="",$C83="",$D83=""),"",IF('1. Nustatymai'!$C$18="Taip",NETWORKDAYS($C83,$D83),NETWORKDAYS($C83,$D83,ŠvenčiųDienos)))</f>
        <v/>
      </c>
      <c r="F83" s="77" t="n"/>
      <c r="G83" s="75" t="n"/>
    </row>
    <row r="84" ht="19.5" customHeight="1" s="55">
      <c r="A84" s="75" t="n"/>
      <c r="B84" s="77" t="n"/>
      <c r="C84" s="77" t="n"/>
      <c r="D84" s="77" t="n"/>
      <c r="E84" s="79">
        <f>IF(OR($A84="",$C84="",$D84=""),"",IF('1. Nustatymai'!$C$18="Taip",NETWORKDAYS($C84,$D84),NETWORKDAYS($C84,$D84,ŠvenčiųDienos)))</f>
        <v/>
      </c>
      <c r="F84" s="77" t="n"/>
      <c r="G84" s="75" t="n"/>
    </row>
    <row r="85" ht="19.5" customHeight="1" s="55">
      <c r="A85" s="75" t="n"/>
      <c r="B85" s="77" t="n"/>
      <c r="C85" s="77" t="n"/>
      <c r="D85" s="77" t="n"/>
      <c r="E85" s="79">
        <f>IF(OR($A85="",$C85="",$D85=""),"",IF('1. Nustatymai'!$C$18="Taip",NETWORKDAYS($C85,$D85),NETWORKDAYS($C85,$D85,ŠvenčiųDienos)))</f>
        <v/>
      </c>
      <c r="F85" s="77" t="n"/>
      <c r="G85" s="75" t="n"/>
    </row>
    <row r="86" ht="19.5" customHeight="1" s="55">
      <c r="A86" s="75" t="n"/>
      <c r="B86" s="77" t="n"/>
      <c r="C86" s="77" t="n"/>
      <c r="D86" s="77" t="n"/>
      <c r="E86" s="79">
        <f>IF(OR($A86="",$C86="",$D86=""),"",IF('1. Nustatymai'!$C$18="Taip",NETWORKDAYS($C86,$D86),NETWORKDAYS($C86,$D86,ŠvenčiųDienos)))</f>
        <v/>
      </c>
      <c r="F86" s="77" t="n"/>
      <c r="G86" s="75" t="n"/>
    </row>
    <row r="87" ht="19.5" customHeight="1" s="55">
      <c r="A87" s="75" t="n"/>
      <c r="B87" s="77" t="n"/>
      <c r="C87" s="77" t="n"/>
      <c r="D87" s="77" t="n"/>
      <c r="E87" s="79">
        <f>IF(OR($A87="",$C87="",$D87=""),"",IF('1. Nustatymai'!$C$18="Taip",NETWORKDAYS($C87,$D87),NETWORKDAYS($C87,$D87,ŠvenčiųDienos)))</f>
        <v/>
      </c>
      <c r="F87" s="77" t="n"/>
      <c r="G87" s="75" t="n"/>
    </row>
    <row r="88" ht="19.5" customHeight="1" s="55">
      <c r="A88" s="75" t="n"/>
      <c r="B88" s="77" t="n"/>
      <c r="C88" s="77" t="n"/>
      <c r="D88" s="77" t="n"/>
      <c r="E88" s="79">
        <f>IF(OR($A88="",$C88="",$D88=""),"",IF('1. Nustatymai'!$C$18="Taip",NETWORKDAYS($C88,$D88),NETWORKDAYS($C88,$D88,ŠvenčiųDienos)))</f>
        <v/>
      </c>
      <c r="F88" s="77" t="n"/>
      <c r="G88" s="75" t="n"/>
    </row>
    <row r="89" ht="19.5" customHeight="1" s="55">
      <c r="A89" s="75" t="n"/>
      <c r="B89" s="77" t="n"/>
      <c r="C89" s="77" t="n"/>
      <c r="D89" s="77" t="n"/>
      <c r="E89" s="79">
        <f>IF(OR($A89="",$C89="",$D89=""),"",IF('1. Nustatymai'!$C$18="Taip",NETWORKDAYS($C89,$D89),NETWORKDAYS($C89,$D89,ŠvenčiųDienos)))</f>
        <v/>
      </c>
      <c r="F89" s="77" t="n"/>
      <c r="G89" s="75" t="n"/>
    </row>
    <row r="90" ht="19.5" customHeight="1" s="55">
      <c r="A90" s="75" t="n"/>
      <c r="B90" s="77" t="n"/>
      <c r="C90" s="77" t="n"/>
      <c r="D90" s="77" t="n"/>
      <c r="E90" s="79">
        <f>IF(OR($A90="",$C90="",$D90=""),"",IF('1. Nustatymai'!$C$18="Taip",NETWORKDAYS($C90,$D90),NETWORKDAYS($C90,$D90,ŠvenčiųDienos)))</f>
        <v/>
      </c>
      <c r="F90" s="77" t="n"/>
      <c r="G90" s="75" t="n"/>
    </row>
    <row r="91" ht="19.5" customHeight="1" s="55">
      <c r="A91" s="75" t="n"/>
      <c r="B91" s="77" t="n"/>
      <c r="C91" s="77" t="n"/>
      <c r="D91" s="77" t="n"/>
      <c r="E91" s="79">
        <f>IF(OR($A91="",$C91="",$D91=""),"",IF('1. Nustatymai'!$C$18="Taip",NETWORKDAYS($C91,$D91),NETWORKDAYS($C91,$D91,ŠvenčiųDienos)))</f>
        <v/>
      </c>
      <c r="F91" s="77" t="n"/>
      <c r="G91" s="75" t="n"/>
    </row>
    <row r="92" ht="19.5" customHeight="1" s="55">
      <c r="A92" s="75" t="n"/>
      <c r="B92" s="77" t="n"/>
      <c r="C92" s="77" t="n"/>
      <c r="D92" s="77" t="n"/>
      <c r="E92" s="79">
        <f>IF(OR($A92="",$C92="",$D92=""),"",IF('1. Nustatymai'!$C$18="Taip",NETWORKDAYS($C92,$D92),NETWORKDAYS($C92,$D92,ŠvenčiųDienos)))</f>
        <v/>
      </c>
      <c r="F92" s="77" t="n"/>
      <c r="G92" s="75" t="n"/>
    </row>
    <row r="93" ht="19.5" customHeight="1" s="55">
      <c r="A93" s="75" t="n"/>
      <c r="B93" s="77" t="n"/>
      <c r="C93" s="77" t="n"/>
      <c r="D93" s="77" t="n"/>
      <c r="E93" s="79">
        <f>IF(OR($A93="",$C93="",$D93=""),"",IF('1. Nustatymai'!$C$18="Taip",NETWORKDAYS($C93,$D93),NETWORKDAYS($C93,$D93,ŠvenčiųDienos)))</f>
        <v/>
      </c>
      <c r="F93" s="77" t="n"/>
      <c r="G93" s="75" t="n"/>
    </row>
    <row r="94" ht="19.5" customHeight="1" s="55">
      <c r="A94" s="75" t="n"/>
      <c r="B94" s="77" t="n"/>
      <c r="C94" s="77" t="n"/>
      <c r="D94" s="77" t="n"/>
      <c r="E94" s="79">
        <f>IF(OR($A94="",$C94="",$D94=""),"",IF('1. Nustatymai'!$C$18="Taip",NETWORKDAYS($C94,$D94),NETWORKDAYS($C94,$D94,ŠvenčiųDienos)))</f>
        <v/>
      </c>
      <c r="F94" s="77" t="n"/>
      <c r="G94" s="75" t="n"/>
    </row>
    <row r="95" ht="19.5" customHeight="1" s="55">
      <c r="A95" s="75" t="n"/>
      <c r="B95" s="77" t="n"/>
      <c r="C95" s="77" t="n"/>
      <c r="D95" s="77" t="n"/>
      <c r="E95" s="79">
        <f>IF(OR($A95="",$C95="",$D95=""),"",IF('1. Nustatymai'!$C$18="Taip",NETWORKDAYS($C95,$D95),NETWORKDAYS($C95,$D95,ŠvenčiųDienos)))</f>
        <v/>
      </c>
      <c r="F95" s="77" t="n"/>
      <c r="G95" s="75" t="n"/>
    </row>
    <row r="96" ht="19.5" customHeight="1" s="55">
      <c r="A96" s="75" t="n"/>
      <c r="B96" s="77" t="n"/>
      <c r="C96" s="77" t="n"/>
      <c r="D96" s="77" t="n"/>
      <c r="E96" s="79">
        <f>IF(OR($A96="",$C96="",$D96=""),"",IF('1. Nustatymai'!$C$18="Taip",NETWORKDAYS($C96,$D96),NETWORKDAYS($C96,$D96,ŠvenčiųDienos)))</f>
        <v/>
      </c>
      <c r="F96" s="77" t="n"/>
      <c r="G96" s="75" t="n"/>
    </row>
    <row r="97" ht="19.5" customHeight="1" s="55">
      <c r="A97" s="75" t="n"/>
      <c r="B97" s="77" t="n"/>
      <c r="C97" s="77" t="n"/>
      <c r="D97" s="77" t="n"/>
      <c r="E97" s="79">
        <f>IF(OR($A97="",$C97="",$D97=""),"",IF('1. Nustatymai'!$C$18="Taip",NETWORKDAYS($C97,$D97),NETWORKDAYS($C97,$D97,ŠvenčiųDienos)))</f>
        <v/>
      </c>
      <c r="F97" s="77" t="n"/>
      <c r="G97" s="75" t="n"/>
    </row>
    <row r="98" ht="19.5" customHeight="1" s="55">
      <c r="A98" s="75" t="n"/>
      <c r="B98" s="77" t="n"/>
      <c r="C98" s="77" t="n"/>
      <c r="D98" s="77" t="n"/>
      <c r="E98" s="79">
        <f>IF(OR($A98="",$C98="",$D98=""),"",IF('1. Nustatymai'!$C$18="Taip",NETWORKDAYS($C98,$D98),NETWORKDAYS($C98,$D98,ŠvenčiųDienos)))</f>
        <v/>
      </c>
      <c r="F98" s="77" t="n"/>
      <c r="G98" s="75" t="n"/>
    </row>
    <row r="99" ht="19.5" customHeight="1" s="55">
      <c r="A99" s="75" t="n"/>
      <c r="B99" s="77" t="n"/>
      <c r="C99" s="77" t="n"/>
      <c r="D99" s="77" t="n"/>
      <c r="E99" s="79">
        <f>IF(OR($A99="",$C99="",$D99=""),"",IF('1. Nustatymai'!$C$18="Taip",NETWORKDAYS($C99,$D99),NETWORKDAYS($C99,$D99,ŠvenčiųDienos)))</f>
        <v/>
      </c>
      <c r="F99" s="77" t="n"/>
      <c r="G99" s="75" t="n"/>
    </row>
    <row r="100" ht="19.5" customHeight="1" s="55">
      <c r="A100" s="75" t="n"/>
      <c r="B100" s="77" t="n"/>
      <c r="C100" s="77" t="n"/>
      <c r="D100" s="77" t="n"/>
      <c r="E100" s="79">
        <f>IF(OR($A100="",$C100="",$D100=""),"",IF('1. Nustatymai'!$C$18="Taip",NETWORKDAYS($C100,$D100),NETWORKDAYS($C100,$D100,ŠvenčiųDienos)))</f>
        <v/>
      </c>
      <c r="F100" s="77" t="n"/>
      <c r="G100" s="75" t="n"/>
    </row>
    <row r="101" ht="19.5" customHeight="1" s="55">
      <c r="A101" s="75" t="n"/>
      <c r="B101" s="77" t="n"/>
      <c r="C101" s="77" t="n"/>
      <c r="D101" s="77" t="n"/>
      <c r="E101" s="79">
        <f>IF(OR($A101="",$C101="",$D101=""),"",IF('1. Nustatymai'!$C$18="Taip",NETWORKDAYS($C101,$D101),NETWORKDAYS($C101,$D101,ŠvenčiųDienos)))</f>
        <v/>
      </c>
      <c r="F101" s="77" t="n"/>
      <c r="G101" s="75" t="n"/>
    </row>
    <row r="102" ht="19.5" customHeight="1" s="55">
      <c r="A102" s="75" t="n"/>
      <c r="B102" s="77" t="n"/>
      <c r="C102" s="77" t="n"/>
      <c r="D102" s="77" t="n"/>
      <c r="E102" s="79">
        <f>IF(OR($A102="",$C102="",$D102=""),"",IF('1. Nustatymai'!$C$18="Taip",NETWORKDAYS($C102,$D102),NETWORKDAYS($C102,$D102,ŠvenčiųDienos)))</f>
        <v/>
      </c>
      <c r="F102" s="77" t="n"/>
      <c r="G102" s="75" t="n"/>
    </row>
    <row r="103" ht="19.5" customHeight="1" s="55">
      <c r="A103" s="75" t="n"/>
      <c r="B103" s="77" t="n"/>
      <c r="C103" s="77" t="n"/>
      <c r="D103" s="77" t="n"/>
      <c r="E103" s="79">
        <f>IF(OR($A103="",$C103="",$D103=""),"",IF('1. Nustatymai'!$C$18="Taip",NETWORKDAYS($C103,$D103),NETWORKDAYS($C103,$D103,ŠvenčiųDienos)))</f>
        <v/>
      </c>
      <c r="F103" s="77" t="n"/>
      <c r="G103" s="75" t="n"/>
    </row>
    <row r="104" ht="19.5" customHeight="1" s="55">
      <c r="A104" s="75" t="n"/>
      <c r="B104" s="77" t="n"/>
      <c r="C104" s="77" t="n"/>
      <c r="D104" s="77" t="n"/>
      <c r="E104" s="79">
        <f>IF(OR($A104="",$C104="",$D104=""),"",IF('1. Nustatymai'!$C$18="Taip",NETWORKDAYS($C104,$D104),NETWORKDAYS($C104,$D104,ŠvenčiųDienos)))</f>
        <v/>
      </c>
      <c r="F104" s="77" t="n"/>
      <c r="G104" s="75" t="n"/>
    </row>
  </sheetData>
  <mergeCells count="1">
    <mergeCell ref="A2:G2"/>
  </mergeCells>
  <conditionalFormatting sqref="B5:B104">
    <cfRule type="expression" rank="0" priority="2" equalAverage="0" aboveAverage="0" dxfId="1" text="" percent="0" bottom="0">
      <formula>$B5="Kasmetinės"</formula>
    </cfRule>
    <cfRule type="expression" rank="0" priority="3" equalAverage="0" aboveAverage="0" dxfId="2" text="" percent="0" bottom="0">
      <formula>$B5="Liga"</formula>
    </cfRule>
    <cfRule type="expression" rank="0" priority="4" equalAverage="0" aboveAverage="0" dxfId="3" text="" percent="0" bottom="0">
      <formula>$B5="Nemokamos"</formula>
    </cfRule>
    <cfRule type="expression" rank="0" priority="5" equalAverage="0" aboveAverage="0" dxfId="4" text="" percent="0" bottom="0">
      <formula>$B5="Kita"</formula>
    </cfRule>
  </conditionalFormatting>
  <conditionalFormatting sqref="F5:F104">
    <cfRule type="expression" rank="0" priority="6" equalAverage="0" aboveAverage="0" dxfId="4" text="" percent="0" bottom="0">
      <formula>$F5="Patvirtinta"</formula>
    </cfRule>
    <cfRule type="expression" rank="0" priority="7" equalAverage="0" aboveAverage="0" dxfId="3" text="" percent="0" bottom="0">
      <formula>$F5="Laukiama"</formula>
    </cfRule>
    <cfRule type="expression" rank="0" priority="8" equalAverage="0" aboveAverage="0" dxfId="5" text="" percent="0" bottom="0">
      <formula>$F5="Atšaukta"</formula>
    </cfRule>
  </conditionalFormatting>
  <dataValidations count="3">
    <dataValidation sqref="B5:B104" showDropDown="0" showInputMessage="0" showErrorMessage="0" allowBlank="1" type="list" errorStyle="stop" operator="between">
      <formula1>"Kasmetinės,Liga,Nemokamos,Kita"</formula1>
      <formula2>0</formula2>
    </dataValidation>
    <dataValidation sqref="F5:F104" showDropDown="0" showInputMessage="0" showErrorMessage="0" allowBlank="1" type="list" errorStyle="stop" operator="between">
      <formula1>"Patvirtinta,Laukiama,Atšaukta"</formula1>
      <formula2>0</formula2>
    </dataValidation>
    <dataValidation sqref="A5:A104" showDropDown="0" showInputMessage="0" showErrorMessage="0" allowBlank="1" type="list" errorStyle="stop" operator="between">
      <formula1>'2. Darbuotojai'!$A$5:$A$34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Komandos suvestinė</t>
        </is>
      </c>
    </row>
    <row r="3" ht="15" customHeight="1" s="55">
      <c r="B3" s="64" t="inlineStr">
        <is>
          <t>Duomenys traukiami iš Darbuotojų ir Atostogų žurnalo. Juosta rodo, kiek % teisės panaudota.</t>
        </is>
      </c>
    </row>
    <row r="4"/>
    <row r="5" ht="19.5" customHeight="1" s="55">
      <c r="B5" s="82" t="inlineStr">
        <is>
          <t>KOMANDAI PRIKLAUSO (DIENOMIS)</t>
        </is>
      </c>
      <c r="C5" s="83" t="n"/>
      <c r="D5" s="84" t="inlineStr">
        <is>
          <t>PANAUDOTA (PATVIRTINTA)</t>
        </is>
      </c>
      <c r="E5" s="85" t="n"/>
      <c r="F5" s="86" t="inlineStr">
        <is>
          <t>REZERVUOTA (LAUKIAMA)</t>
        </is>
      </c>
      <c r="G5" s="87" t="n"/>
      <c r="H5" s="88" t="inlineStr">
        <is>
          <t>LIKO</t>
        </is>
      </c>
    </row>
    <row r="6" ht="36" customHeight="1" s="55">
      <c r="B6" s="89">
        <f>'2. Darbuotojai'!G36</f>
        <v/>
      </c>
      <c r="C6" s="83" t="n"/>
      <c r="D6" s="90">
        <f>'2. Darbuotojai'!H36</f>
        <v/>
      </c>
      <c r="E6" s="85" t="n"/>
      <c r="F6" s="91">
        <f>'2. Darbuotojai'!I36</f>
        <v/>
      </c>
      <c r="G6" s="87" t="n"/>
      <c r="H6" s="92">
        <f>'2. Darbuotojai'!J36</f>
        <v/>
      </c>
    </row>
    <row r="7"/>
    <row r="8"/>
    <row r="9" ht="21.75" customHeight="1" s="55">
      <c r="B9" s="58" t="inlineStr">
        <is>
          <t>Pagal darbuotoją</t>
        </is>
      </c>
    </row>
    <row r="10" ht="27.75" customHeight="1" s="55">
      <c r="B10" s="74" t="inlineStr">
        <is>
          <t>Vardas</t>
        </is>
      </c>
      <c r="C10" s="74" t="inlineStr">
        <is>
          <t>Darbo grafikas</t>
        </is>
      </c>
      <c r="D10" s="74" t="inlineStr">
        <is>
          <t>Priklauso</t>
        </is>
      </c>
      <c r="E10" s="74" t="inlineStr">
        <is>
          <t>Panaudota</t>
        </is>
      </c>
      <c r="F10" s="74" t="inlineStr">
        <is>
          <t>Rezervuota</t>
        </is>
      </c>
      <c r="G10" s="74" t="inlineStr">
        <is>
          <t>Liko</t>
        </is>
      </c>
      <c r="H10" s="74" t="inlineStr">
        <is>
          <t>% panaudota</t>
        </is>
      </c>
    </row>
    <row r="11" ht="19.5" customHeight="1" s="55">
      <c r="B11" s="93">
        <f>IF('2. Darbuotojai'!A5="","",'2. Darbuotojai'!A5)</f>
        <v/>
      </c>
      <c r="C11" s="94">
        <f>IF('2. Darbuotojai'!A5="","",'2. Darbuotojai'!D5&amp;" d./sav.")</f>
        <v/>
      </c>
      <c r="D11" s="95">
        <f>IF('2. Darbuotojai'!A5="","",'2. Darbuotojai'!G5)</f>
        <v/>
      </c>
      <c r="E11" s="95">
        <f>IF('2. Darbuotojai'!A5="","",'2. Darbuotojai'!H5)</f>
        <v/>
      </c>
      <c r="F11" s="95">
        <f>IF('2. Darbuotojai'!A5="","",'2. Darbuotojai'!I5)</f>
        <v/>
      </c>
      <c r="G11" s="95">
        <f>IF('2. Darbuotojai'!A5="","",'2. Darbuotojai'!J5)</f>
        <v/>
      </c>
      <c r="H11" s="96">
        <f>IFERROR(IF('2. Darbuotojai'!A5="","",('2. Darbuotojai'!H5+'2. Darbuotojai'!I5)/'2. Darbuotojai'!G5),"")</f>
        <v/>
      </c>
    </row>
    <row r="12" ht="19.5" customHeight="1" s="55">
      <c r="B12" s="97">
        <f>IF('2. Darbuotojai'!A6="","",'2. Darbuotojai'!A6)</f>
        <v/>
      </c>
      <c r="C12" s="98">
        <f>IF('2. Darbuotojai'!A6="","",'2. Darbuotojai'!D6&amp;" d./sav.")</f>
        <v/>
      </c>
      <c r="D12" s="99">
        <f>IF('2. Darbuotojai'!A6="","",'2. Darbuotojai'!G6)</f>
        <v/>
      </c>
      <c r="E12" s="99">
        <f>IF('2. Darbuotojai'!A6="","",'2. Darbuotojai'!H6)</f>
        <v/>
      </c>
      <c r="F12" s="99">
        <f>IF('2. Darbuotojai'!A6="","",'2. Darbuotojai'!I6)</f>
        <v/>
      </c>
      <c r="G12" s="99">
        <f>IF('2. Darbuotojai'!A6="","",'2. Darbuotojai'!J6)</f>
        <v/>
      </c>
      <c r="H12" s="100">
        <f>IFERROR(IF('2. Darbuotojai'!A6="","",('2. Darbuotojai'!H6+'2. Darbuotojai'!I6)/'2. Darbuotojai'!G6),"")</f>
        <v/>
      </c>
    </row>
    <row r="13" ht="19.5" customHeight="1" s="55">
      <c r="B13" s="93">
        <f>IF('2. Darbuotojai'!A7="","",'2. Darbuotojai'!A7)</f>
        <v/>
      </c>
      <c r="C13" s="94">
        <f>IF('2. Darbuotojai'!A7="","",'2. Darbuotojai'!D7&amp;" d./sav.")</f>
        <v/>
      </c>
      <c r="D13" s="95">
        <f>IF('2. Darbuotojai'!A7="","",'2. Darbuotojai'!G7)</f>
        <v/>
      </c>
      <c r="E13" s="95">
        <f>IF('2. Darbuotojai'!A7="","",'2. Darbuotojai'!H7)</f>
        <v/>
      </c>
      <c r="F13" s="95">
        <f>IF('2. Darbuotojai'!A7="","",'2. Darbuotojai'!I7)</f>
        <v/>
      </c>
      <c r="G13" s="95">
        <f>IF('2. Darbuotojai'!A7="","",'2. Darbuotojai'!J7)</f>
        <v/>
      </c>
      <c r="H13" s="96">
        <f>IFERROR(IF('2. Darbuotojai'!A7="","",('2. Darbuotojai'!H7+'2. Darbuotojai'!I7)/'2. Darbuotojai'!G7),"")</f>
        <v/>
      </c>
    </row>
    <row r="14" ht="19.5" customHeight="1" s="55">
      <c r="B14" s="97">
        <f>IF('2. Darbuotojai'!A8="","",'2. Darbuotojai'!A8)</f>
        <v/>
      </c>
      <c r="C14" s="98">
        <f>IF('2. Darbuotojai'!A8="","",'2. Darbuotojai'!D8&amp;" d./sav.")</f>
        <v/>
      </c>
      <c r="D14" s="99">
        <f>IF('2. Darbuotojai'!A8="","",'2. Darbuotojai'!G8)</f>
        <v/>
      </c>
      <c r="E14" s="99">
        <f>IF('2. Darbuotojai'!A8="","",'2. Darbuotojai'!H8)</f>
        <v/>
      </c>
      <c r="F14" s="99">
        <f>IF('2. Darbuotojai'!A8="","",'2. Darbuotojai'!I8)</f>
        <v/>
      </c>
      <c r="G14" s="99">
        <f>IF('2. Darbuotojai'!A8="","",'2. Darbuotojai'!J8)</f>
        <v/>
      </c>
      <c r="H14" s="100">
        <f>IFERROR(IF('2. Darbuotojai'!A8="","",('2. Darbuotojai'!H8+'2. Darbuotojai'!I8)/'2. Darbuotojai'!G8),"")</f>
        <v/>
      </c>
    </row>
    <row r="15" ht="19.5" customHeight="1" s="55">
      <c r="B15" s="93">
        <f>IF('2. Darbuotojai'!A9="","",'2. Darbuotojai'!A9)</f>
        <v/>
      </c>
      <c r="C15" s="94">
        <f>IF('2. Darbuotojai'!A9="","",'2. Darbuotojai'!D9&amp;" d./sav.")</f>
        <v/>
      </c>
      <c r="D15" s="95">
        <f>IF('2. Darbuotojai'!A9="","",'2. Darbuotojai'!G9)</f>
        <v/>
      </c>
      <c r="E15" s="95">
        <f>IF('2. Darbuotojai'!A9="","",'2. Darbuotojai'!H9)</f>
        <v/>
      </c>
      <c r="F15" s="95">
        <f>IF('2. Darbuotojai'!A9="","",'2. Darbuotojai'!I9)</f>
        <v/>
      </c>
      <c r="G15" s="95">
        <f>IF('2. Darbuotojai'!A9="","",'2. Darbuotojai'!J9)</f>
        <v/>
      </c>
      <c r="H15" s="96">
        <f>IFERROR(IF('2. Darbuotojai'!A9="","",('2. Darbuotojai'!H9+'2. Darbuotojai'!I9)/'2. Darbuotojai'!G9),"")</f>
        <v/>
      </c>
    </row>
    <row r="16" ht="19.5" customHeight="1" s="55">
      <c r="B16" s="97">
        <f>IF('2. Darbuotojai'!A10="","",'2. Darbuotojai'!A10)</f>
        <v/>
      </c>
      <c r="C16" s="98">
        <f>IF('2. Darbuotojai'!A10="","",'2. Darbuotojai'!D10&amp;" d./sav.")</f>
        <v/>
      </c>
      <c r="D16" s="99">
        <f>IF('2. Darbuotojai'!A10="","",'2. Darbuotojai'!G10)</f>
        <v/>
      </c>
      <c r="E16" s="99">
        <f>IF('2. Darbuotojai'!A10="","",'2. Darbuotojai'!H10)</f>
        <v/>
      </c>
      <c r="F16" s="99">
        <f>IF('2. Darbuotojai'!A10="","",'2. Darbuotojai'!I10)</f>
        <v/>
      </c>
      <c r="G16" s="99">
        <f>IF('2. Darbuotojai'!A10="","",'2. Darbuotojai'!J10)</f>
        <v/>
      </c>
      <c r="H16" s="100">
        <f>IFERROR(IF('2. Darbuotojai'!A10="","",('2. Darbuotojai'!H10+'2. Darbuotojai'!I10)/'2. Darbuotojai'!G10),"")</f>
        <v/>
      </c>
    </row>
    <row r="17" ht="19.5" customHeight="1" s="55">
      <c r="B17" s="93">
        <f>IF('2. Darbuotojai'!A11="","",'2. Darbuotojai'!A11)</f>
        <v/>
      </c>
      <c r="C17" s="94">
        <f>IF('2. Darbuotojai'!A11="","",'2. Darbuotojai'!D11&amp;" d./sav.")</f>
        <v/>
      </c>
      <c r="D17" s="95">
        <f>IF('2. Darbuotojai'!A11="","",'2. Darbuotojai'!G11)</f>
        <v/>
      </c>
      <c r="E17" s="95">
        <f>IF('2. Darbuotojai'!A11="","",'2. Darbuotojai'!H11)</f>
        <v/>
      </c>
      <c r="F17" s="95">
        <f>IF('2. Darbuotojai'!A11="","",'2. Darbuotojai'!I11)</f>
        <v/>
      </c>
      <c r="G17" s="95">
        <f>IF('2. Darbuotojai'!A11="","",'2. Darbuotojai'!J11)</f>
        <v/>
      </c>
      <c r="H17" s="96">
        <f>IFERROR(IF('2. Darbuotojai'!A11="","",('2. Darbuotojai'!H11+'2. Darbuotojai'!I11)/'2. Darbuotojai'!G11),"")</f>
        <v/>
      </c>
    </row>
    <row r="18" ht="19.5" customHeight="1" s="55">
      <c r="B18" s="97">
        <f>IF('2. Darbuotojai'!A12="","",'2. Darbuotojai'!A12)</f>
        <v/>
      </c>
      <c r="C18" s="98">
        <f>IF('2. Darbuotojai'!A12="","",'2. Darbuotojai'!D12&amp;" d./sav.")</f>
        <v/>
      </c>
      <c r="D18" s="99">
        <f>IF('2. Darbuotojai'!A12="","",'2. Darbuotojai'!G12)</f>
        <v/>
      </c>
      <c r="E18" s="99">
        <f>IF('2. Darbuotojai'!A12="","",'2. Darbuotojai'!H12)</f>
        <v/>
      </c>
      <c r="F18" s="99">
        <f>IF('2. Darbuotojai'!A12="","",'2. Darbuotojai'!I12)</f>
        <v/>
      </c>
      <c r="G18" s="99">
        <f>IF('2. Darbuotojai'!A12="","",'2. Darbuotojai'!J12)</f>
        <v/>
      </c>
      <c r="H18" s="100">
        <f>IFERROR(IF('2. Darbuotojai'!A12="","",('2. Darbuotojai'!H12+'2. Darbuotojai'!I12)/'2. Darbuotojai'!G12),"")</f>
        <v/>
      </c>
    </row>
    <row r="19" ht="19.5" customHeight="1" s="55">
      <c r="B19" s="93">
        <f>IF('2. Darbuotojai'!A13="","",'2. Darbuotojai'!A13)</f>
        <v/>
      </c>
      <c r="C19" s="94">
        <f>IF('2. Darbuotojai'!A13="","",'2. Darbuotojai'!D13&amp;" d./sav.")</f>
        <v/>
      </c>
      <c r="D19" s="95">
        <f>IF('2. Darbuotojai'!A13="","",'2. Darbuotojai'!G13)</f>
        <v/>
      </c>
      <c r="E19" s="95">
        <f>IF('2. Darbuotojai'!A13="","",'2. Darbuotojai'!H13)</f>
        <v/>
      </c>
      <c r="F19" s="95">
        <f>IF('2. Darbuotojai'!A13="","",'2. Darbuotojai'!I13)</f>
        <v/>
      </c>
      <c r="G19" s="95">
        <f>IF('2. Darbuotojai'!A13="","",'2. Darbuotojai'!J13)</f>
        <v/>
      </c>
      <c r="H19" s="96">
        <f>IFERROR(IF('2. Darbuotojai'!A13="","",('2. Darbuotojai'!H13+'2. Darbuotojai'!I13)/'2. Darbuotojai'!G13),"")</f>
        <v/>
      </c>
    </row>
    <row r="20" ht="19.5" customHeight="1" s="55">
      <c r="B20" s="97">
        <f>IF('2. Darbuotojai'!A14="","",'2. Darbuotojai'!A14)</f>
        <v/>
      </c>
      <c r="C20" s="98">
        <f>IF('2. Darbuotojai'!A14="","",'2. Darbuotojai'!D14&amp;" d./sav.")</f>
        <v/>
      </c>
      <c r="D20" s="99">
        <f>IF('2. Darbuotojai'!A14="","",'2. Darbuotojai'!G14)</f>
        <v/>
      </c>
      <c r="E20" s="99">
        <f>IF('2. Darbuotojai'!A14="","",'2. Darbuotojai'!H14)</f>
        <v/>
      </c>
      <c r="F20" s="99">
        <f>IF('2. Darbuotojai'!A14="","",'2. Darbuotojai'!I14)</f>
        <v/>
      </c>
      <c r="G20" s="99">
        <f>IF('2. Darbuotojai'!A14="","",'2. Darbuotojai'!J14)</f>
        <v/>
      </c>
      <c r="H20" s="100">
        <f>IFERROR(IF('2. Darbuotojai'!A14="","",('2. Darbuotojai'!H14+'2. Darbuotojai'!I14)/'2. Darbuotojai'!G14),"")</f>
        <v/>
      </c>
    </row>
    <row r="21" ht="19.5" customHeight="1" s="55">
      <c r="B21" s="93">
        <f>IF('2. Darbuotojai'!A15="","",'2. Darbuotojai'!A15)</f>
        <v/>
      </c>
      <c r="C21" s="94">
        <f>IF('2. Darbuotojai'!A15="","",'2. Darbuotojai'!D15&amp;" d./sav.")</f>
        <v/>
      </c>
      <c r="D21" s="95">
        <f>IF('2. Darbuotojai'!A15="","",'2. Darbuotojai'!G15)</f>
        <v/>
      </c>
      <c r="E21" s="95">
        <f>IF('2. Darbuotojai'!A15="","",'2. Darbuotojai'!H15)</f>
        <v/>
      </c>
      <c r="F21" s="95">
        <f>IF('2. Darbuotojai'!A15="","",'2. Darbuotojai'!I15)</f>
        <v/>
      </c>
      <c r="G21" s="95">
        <f>IF('2. Darbuotojai'!A15="","",'2. Darbuotojai'!J15)</f>
        <v/>
      </c>
      <c r="H21" s="96">
        <f>IFERROR(IF('2. Darbuotojai'!A15="","",('2. Darbuotojai'!H15+'2. Darbuotojai'!I15)/'2. Darbuotojai'!G15),"")</f>
        <v/>
      </c>
    </row>
    <row r="22" ht="19.5" customHeight="1" s="55">
      <c r="B22" s="97">
        <f>IF('2. Darbuotojai'!A16="","",'2. Darbuotojai'!A16)</f>
        <v/>
      </c>
      <c r="C22" s="98">
        <f>IF('2. Darbuotojai'!A16="","",'2. Darbuotojai'!D16&amp;" d./sav.")</f>
        <v/>
      </c>
      <c r="D22" s="99">
        <f>IF('2. Darbuotojai'!A16="","",'2. Darbuotojai'!G16)</f>
        <v/>
      </c>
      <c r="E22" s="99">
        <f>IF('2. Darbuotojai'!A16="","",'2. Darbuotojai'!H16)</f>
        <v/>
      </c>
      <c r="F22" s="99">
        <f>IF('2. Darbuotojai'!A16="","",'2. Darbuotojai'!I16)</f>
        <v/>
      </c>
      <c r="G22" s="99">
        <f>IF('2. Darbuotojai'!A16="","",'2. Darbuotojai'!J16)</f>
        <v/>
      </c>
      <c r="H22" s="100">
        <f>IFERROR(IF('2. Darbuotojai'!A16="","",('2. Darbuotojai'!H16+'2. Darbuotojai'!I16)/'2. Darbuotojai'!G16),"")</f>
        <v/>
      </c>
    </row>
    <row r="23" ht="19.5" customHeight="1" s="55">
      <c r="B23" s="93">
        <f>IF('2. Darbuotojai'!A17="","",'2. Darbuotojai'!A17)</f>
        <v/>
      </c>
      <c r="C23" s="94">
        <f>IF('2. Darbuotojai'!A17="","",'2. Darbuotojai'!D17&amp;" d./sav.")</f>
        <v/>
      </c>
      <c r="D23" s="95">
        <f>IF('2. Darbuotojai'!A17="","",'2. Darbuotojai'!G17)</f>
        <v/>
      </c>
      <c r="E23" s="95">
        <f>IF('2. Darbuotojai'!A17="","",'2. Darbuotojai'!H17)</f>
        <v/>
      </c>
      <c r="F23" s="95">
        <f>IF('2. Darbuotojai'!A17="","",'2. Darbuotojai'!I17)</f>
        <v/>
      </c>
      <c r="G23" s="95">
        <f>IF('2. Darbuotojai'!A17="","",'2. Darbuotojai'!J17)</f>
        <v/>
      </c>
      <c r="H23" s="96">
        <f>IFERROR(IF('2. Darbuotojai'!A17="","",('2. Darbuotojai'!H17+'2. Darbuotojai'!I17)/'2. Darbuotojai'!G17),"")</f>
        <v/>
      </c>
    </row>
    <row r="24" ht="19.5" customHeight="1" s="55">
      <c r="B24" s="97">
        <f>IF('2. Darbuotojai'!A18="","",'2. Darbuotojai'!A18)</f>
        <v/>
      </c>
      <c r="C24" s="98">
        <f>IF('2. Darbuotojai'!A18="","",'2. Darbuotojai'!D18&amp;" d./sav.")</f>
        <v/>
      </c>
      <c r="D24" s="99">
        <f>IF('2. Darbuotojai'!A18="","",'2. Darbuotojai'!G18)</f>
        <v/>
      </c>
      <c r="E24" s="99">
        <f>IF('2. Darbuotojai'!A18="","",'2. Darbuotojai'!H18)</f>
        <v/>
      </c>
      <c r="F24" s="99">
        <f>IF('2. Darbuotojai'!A18="","",'2. Darbuotojai'!I18)</f>
        <v/>
      </c>
      <c r="G24" s="99">
        <f>IF('2. Darbuotojai'!A18="","",'2. Darbuotojai'!J18)</f>
        <v/>
      </c>
      <c r="H24" s="100">
        <f>IFERROR(IF('2. Darbuotojai'!A18="","",('2. Darbuotojai'!H18+'2. Darbuotojai'!I18)/'2. Darbuotojai'!G18),"")</f>
        <v/>
      </c>
    </row>
    <row r="25" ht="19.5" customHeight="1" s="55">
      <c r="B25" s="93">
        <f>IF('2. Darbuotojai'!A19="","",'2. Darbuotojai'!A19)</f>
        <v/>
      </c>
      <c r="C25" s="94">
        <f>IF('2. Darbuotojai'!A19="","",'2. Darbuotojai'!D19&amp;" d./sav.")</f>
        <v/>
      </c>
      <c r="D25" s="95">
        <f>IF('2. Darbuotojai'!A19="","",'2. Darbuotojai'!G19)</f>
        <v/>
      </c>
      <c r="E25" s="95">
        <f>IF('2. Darbuotojai'!A19="","",'2. Darbuotojai'!H19)</f>
        <v/>
      </c>
      <c r="F25" s="95">
        <f>IF('2. Darbuotojai'!A19="","",'2. Darbuotojai'!I19)</f>
        <v/>
      </c>
      <c r="G25" s="95">
        <f>IF('2. Darbuotojai'!A19="","",'2. Darbuotojai'!J19)</f>
        <v/>
      </c>
      <c r="H25" s="96">
        <f>IFERROR(IF('2. Darbuotojai'!A19="","",('2. Darbuotojai'!H19+'2. Darbuotojai'!I19)/'2. Darbuotojai'!G19),"")</f>
        <v/>
      </c>
    </row>
    <row r="26" ht="19.5" customHeight="1" s="55">
      <c r="B26" s="97">
        <f>IF('2. Darbuotojai'!A20="","",'2. Darbuotojai'!A20)</f>
        <v/>
      </c>
      <c r="C26" s="98">
        <f>IF('2. Darbuotojai'!A20="","",'2. Darbuotojai'!D20&amp;" d./sav.")</f>
        <v/>
      </c>
      <c r="D26" s="99">
        <f>IF('2. Darbuotojai'!A20="","",'2. Darbuotojai'!G20)</f>
        <v/>
      </c>
      <c r="E26" s="99">
        <f>IF('2. Darbuotojai'!A20="","",'2. Darbuotojai'!H20)</f>
        <v/>
      </c>
      <c r="F26" s="99">
        <f>IF('2. Darbuotojai'!A20="","",'2. Darbuotojai'!I20)</f>
        <v/>
      </c>
      <c r="G26" s="99">
        <f>IF('2. Darbuotojai'!A20="","",'2. Darbuotojai'!J20)</f>
        <v/>
      </c>
      <c r="H26" s="100">
        <f>IFERROR(IF('2. Darbuotojai'!A20="","",('2. Darbuotojai'!H20+'2. Darbuotojai'!I20)/'2. Darbuotojai'!G20),"")</f>
        <v/>
      </c>
    </row>
    <row r="27" ht="19.5" customHeight="1" s="55">
      <c r="B27" s="93">
        <f>IF('2. Darbuotojai'!A21="","",'2. Darbuotojai'!A21)</f>
        <v/>
      </c>
      <c r="C27" s="94">
        <f>IF('2. Darbuotojai'!A21="","",'2. Darbuotojai'!D21&amp;" d./sav.")</f>
        <v/>
      </c>
      <c r="D27" s="95">
        <f>IF('2. Darbuotojai'!A21="","",'2. Darbuotojai'!G21)</f>
        <v/>
      </c>
      <c r="E27" s="95">
        <f>IF('2. Darbuotojai'!A21="","",'2. Darbuotojai'!H21)</f>
        <v/>
      </c>
      <c r="F27" s="95">
        <f>IF('2. Darbuotojai'!A21="","",'2. Darbuotojai'!I21)</f>
        <v/>
      </c>
      <c r="G27" s="95">
        <f>IF('2. Darbuotojai'!A21="","",'2. Darbuotojai'!J21)</f>
        <v/>
      </c>
      <c r="H27" s="96">
        <f>IFERROR(IF('2. Darbuotojai'!A21="","",('2. Darbuotojai'!H21+'2. Darbuotojai'!I21)/'2. Darbuotojai'!G21),"")</f>
        <v/>
      </c>
    </row>
    <row r="28" ht="19.5" customHeight="1" s="55">
      <c r="B28" s="97">
        <f>IF('2. Darbuotojai'!A22="","",'2. Darbuotojai'!A22)</f>
        <v/>
      </c>
      <c r="C28" s="98">
        <f>IF('2. Darbuotojai'!A22="","",'2. Darbuotojai'!D22&amp;" d./sav.")</f>
        <v/>
      </c>
      <c r="D28" s="99">
        <f>IF('2. Darbuotojai'!A22="","",'2. Darbuotojai'!G22)</f>
        <v/>
      </c>
      <c r="E28" s="99">
        <f>IF('2. Darbuotojai'!A22="","",'2. Darbuotojai'!H22)</f>
        <v/>
      </c>
      <c r="F28" s="99">
        <f>IF('2. Darbuotojai'!A22="","",'2. Darbuotojai'!I22)</f>
        <v/>
      </c>
      <c r="G28" s="99">
        <f>IF('2. Darbuotojai'!A22="","",'2. Darbuotojai'!J22)</f>
        <v/>
      </c>
      <c r="H28" s="100">
        <f>IFERROR(IF('2. Darbuotojai'!A22="","",('2. Darbuotojai'!H22+'2. Darbuotojai'!I22)/'2. Darbuotojai'!G22),"")</f>
        <v/>
      </c>
    </row>
    <row r="29" ht="19.5" customHeight="1" s="55">
      <c r="B29" s="93">
        <f>IF('2. Darbuotojai'!A23="","",'2. Darbuotojai'!A23)</f>
        <v/>
      </c>
      <c r="C29" s="94">
        <f>IF('2. Darbuotojai'!A23="","",'2. Darbuotojai'!D23&amp;" d./sav.")</f>
        <v/>
      </c>
      <c r="D29" s="95">
        <f>IF('2. Darbuotojai'!A23="","",'2. Darbuotojai'!G23)</f>
        <v/>
      </c>
      <c r="E29" s="95">
        <f>IF('2. Darbuotojai'!A23="","",'2. Darbuotojai'!H23)</f>
        <v/>
      </c>
      <c r="F29" s="95">
        <f>IF('2. Darbuotojai'!A23="","",'2. Darbuotojai'!I23)</f>
        <v/>
      </c>
      <c r="G29" s="95">
        <f>IF('2. Darbuotojai'!A23="","",'2. Darbuotojai'!J23)</f>
        <v/>
      </c>
      <c r="H29" s="96">
        <f>IFERROR(IF('2. Darbuotojai'!A23="","",('2. Darbuotojai'!H23+'2. Darbuotojai'!I23)/'2. Darbuotojai'!G23),"")</f>
        <v/>
      </c>
    </row>
    <row r="30" ht="19.5" customHeight="1" s="55">
      <c r="B30" s="97">
        <f>IF('2. Darbuotojai'!A24="","",'2. Darbuotojai'!A24)</f>
        <v/>
      </c>
      <c r="C30" s="98">
        <f>IF('2. Darbuotojai'!A24="","",'2. Darbuotojai'!D24&amp;" d./sav.")</f>
        <v/>
      </c>
      <c r="D30" s="99">
        <f>IF('2. Darbuotojai'!A24="","",'2. Darbuotojai'!G24)</f>
        <v/>
      </c>
      <c r="E30" s="99">
        <f>IF('2. Darbuotojai'!A24="","",'2. Darbuotojai'!H24)</f>
        <v/>
      </c>
      <c r="F30" s="99">
        <f>IF('2. Darbuotojai'!A24="","",'2. Darbuotojai'!I24)</f>
        <v/>
      </c>
      <c r="G30" s="99">
        <f>IF('2. Darbuotojai'!A24="","",'2. Darbuotojai'!J24)</f>
        <v/>
      </c>
      <c r="H30" s="100">
        <f>IFERROR(IF('2. Darbuotojai'!A24="","",('2. Darbuotojai'!H24+'2. Darbuotojai'!I24)/'2. Darbuotojai'!G24),"")</f>
        <v/>
      </c>
    </row>
    <row r="31" ht="19.5" customHeight="1" s="55">
      <c r="B31" s="93">
        <f>IF('2. Darbuotojai'!A25="","",'2. Darbuotojai'!A25)</f>
        <v/>
      </c>
      <c r="C31" s="94">
        <f>IF('2. Darbuotojai'!A25="","",'2. Darbuotojai'!D25&amp;" d./sav.")</f>
        <v/>
      </c>
      <c r="D31" s="95">
        <f>IF('2. Darbuotojai'!A25="","",'2. Darbuotojai'!G25)</f>
        <v/>
      </c>
      <c r="E31" s="95">
        <f>IF('2. Darbuotojai'!A25="","",'2. Darbuotojai'!H25)</f>
        <v/>
      </c>
      <c r="F31" s="95">
        <f>IF('2. Darbuotojai'!A25="","",'2. Darbuotojai'!I25)</f>
        <v/>
      </c>
      <c r="G31" s="95">
        <f>IF('2. Darbuotojai'!A25="","",'2. Darbuotojai'!J25)</f>
        <v/>
      </c>
      <c r="H31" s="96">
        <f>IFERROR(IF('2. Darbuotojai'!A25="","",('2. Darbuotojai'!H25+'2. Darbuotojai'!I25)/'2. Darbuotojai'!G25),"")</f>
        <v/>
      </c>
    </row>
    <row r="32" ht="19.5" customHeight="1" s="55">
      <c r="B32" s="97">
        <f>IF('2. Darbuotojai'!A26="","",'2. Darbuotojai'!A26)</f>
        <v/>
      </c>
      <c r="C32" s="98">
        <f>IF('2. Darbuotojai'!A26="","",'2. Darbuotojai'!D26&amp;" d./sav.")</f>
        <v/>
      </c>
      <c r="D32" s="99">
        <f>IF('2. Darbuotojai'!A26="","",'2. Darbuotojai'!G26)</f>
        <v/>
      </c>
      <c r="E32" s="99">
        <f>IF('2. Darbuotojai'!A26="","",'2. Darbuotojai'!H26)</f>
        <v/>
      </c>
      <c r="F32" s="99">
        <f>IF('2. Darbuotojai'!A26="","",'2. Darbuotojai'!I26)</f>
        <v/>
      </c>
      <c r="G32" s="99">
        <f>IF('2. Darbuotojai'!A26="","",'2. Darbuotojai'!J26)</f>
        <v/>
      </c>
      <c r="H32" s="100">
        <f>IFERROR(IF('2. Darbuotojai'!A26="","",('2. Darbuotojai'!H26+'2. Darbuotojai'!I26)/'2. Darbuotojai'!G26),"")</f>
        <v/>
      </c>
    </row>
    <row r="33" ht="19.5" customHeight="1" s="55">
      <c r="B33" s="93">
        <f>IF('2. Darbuotojai'!A27="","",'2. Darbuotojai'!A27)</f>
        <v/>
      </c>
      <c r="C33" s="94">
        <f>IF('2. Darbuotojai'!A27="","",'2. Darbuotojai'!D27&amp;" d./sav.")</f>
        <v/>
      </c>
      <c r="D33" s="95">
        <f>IF('2. Darbuotojai'!A27="","",'2. Darbuotojai'!G27)</f>
        <v/>
      </c>
      <c r="E33" s="95">
        <f>IF('2. Darbuotojai'!A27="","",'2. Darbuotojai'!H27)</f>
        <v/>
      </c>
      <c r="F33" s="95">
        <f>IF('2. Darbuotojai'!A27="","",'2. Darbuotojai'!I27)</f>
        <v/>
      </c>
      <c r="G33" s="95">
        <f>IF('2. Darbuotojai'!A27="","",'2. Darbuotojai'!J27)</f>
        <v/>
      </c>
      <c r="H33" s="96">
        <f>IFERROR(IF('2. Darbuotojai'!A27="","",('2. Darbuotojai'!H27+'2. Darbuotojai'!I27)/'2. Darbuotojai'!G27),"")</f>
        <v/>
      </c>
    </row>
    <row r="34" ht="19.5" customHeight="1" s="55">
      <c r="B34" s="97">
        <f>IF('2. Darbuotojai'!A28="","",'2. Darbuotojai'!A28)</f>
        <v/>
      </c>
      <c r="C34" s="98">
        <f>IF('2. Darbuotojai'!A28="","",'2. Darbuotojai'!D28&amp;" d./sav.")</f>
        <v/>
      </c>
      <c r="D34" s="99">
        <f>IF('2. Darbuotojai'!A28="","",'2. Darbuotojai'!G28)</f>
        <v/>
      </c>
      <c r="E34" s="99">
        <f>IF('2. Darbuotojai'!A28="","",'2. Darbuotojai'!H28)</f>
        <v/>
      </c>
      <c r="F34" s="99">
        <f>IF('2. Darbuotojai'!A28="","",'2. Darbuotojai'!I28)</f>
        <v/>
      </c>
      <c r="G34" s="99">
        <f>IF('2. Darbuotojai'!A28="","",'2. Darbuotojai'!J28)</f>
        <v/>
      </c>
      <c r="H34" s="100">
        <f>IFERROR(IF('2. Darbuotojai'!A28="","",('2. Darbuotojai'!H28+'2. Darbuotojai'!I28)/'2. Darbuotojai'!G28),"")</f>
        <v/>
      </c>
    </row>
    <row r="35" ht="19.5" customHeight="1" s="55">
      <c r="B35" s="93">
        <f>IF('2. Darbuotojai'!A29="","",'2. Darbuotojai'!A29)</f>
        <v/>
      </c>
      <c r="C35" s="94">
        <f>IF('2. Darbuotojai'!A29="","",'2. Darbuotojai'!D29&amp;" d./sav.")</f>
        <v/>
      </c>
      <c r="D35" s="95">
        <f>IF('2. Darbuotojai'!A29="","",'2. Darbuotojai'!G29)</f>
        <v/>
      </c>
      <c r="E35" s="95">
        <f>IF('2. Darbuotojai'!A29="","",'2. Darbuotojai'!H29)</f>
        <v/>
      </c>
      <c r="F35" s="95">
        <f>IF('2. Darbuotojai'!A29="","",'2. Darbuotojai'!I29)</f>
        <v/>
      </c>
      <c r="G35" s="95">
        <f>IF('2. Darbuotojai'!A29="","",'2. Darbuotojai'!J29)</f>
        <v/>
      </c>
      <c r="H35" s="96">
        <f>IFERROR(IF('2. Darbuotojai'!A29="","",('2. Darbuotojai'!H29+'2. Darbuotojai'!I29)/'2. Darbuotojai'!G29),"")</f>
        <v/>
      </c>
    </row>
    <row r="36" ht="19.5" customHeight="1" s="55">
      <c r="B36" s="97">
        <f>IF('2. Darbuotojai'!A30="","",'2. Darbuotojai'!A30)</f>
        <v/>
      </c>
      <c r="C36" s="98">
        <f>IF('2. Darbuotojai'!A30="","",'2. Darbuotojai'!D30&amp;" d./sav.")</f>
        <v/>
      </c>
      <c r="D36" s="99">
        <f>IF('2. Darbuotojai'!A30="","",'2. Darbuotojai'!G30)</f>
        <v/>
      </c>
      <c r="E36" s="99">
        <f>IF('2. Darbuotojai'!A30="","",'2. Darbuotojai'!H30)</f>
        <v/>
      </c>
      <c r="F36" s="99">
        <f>IF('2. Darbuotojai'!A30="","",'2. Darbuotojai'!I30)</f>
        <v/>
      </c>
      <c r="G36" s="99">
        <f>IF('2. Darbuotojai'!A30="","",'2. Darbuotojai'!J30)</f>
        <v/>
      </c>
      <c r="H36" s="100">
        <f>IFERROR(IF('2. Darbuotojai'!A30="","",('2. Darbuotojai'!H30+'2. Darbuotojai'!I30)/'2. Darbuotojai'!G30),"")</f>
        <v/>
      </c>
    </row>
    <row r="37" ht="19.5" customHeight="1" s="55">
      <c r="B37" s="93">
        <f>IF('2. Darbuotojai'!A31="","",'2. Darbuotojai'!A31)</f>
        <v/>
      </c>
      <c r="C37" s="94">
        <f>IF('2. Darbuotojai'!A31="","",'2. Darbuotojai'!D31&amp;" d./sav.")</f>
        <v/>
      </c>
      <c r="D37" s="95">
        <f>IF('2. Darbuotojai'!A31="","",'2. Darbuotojai'!G31)</f>
        <v/>
      </c>
      <c r="E37" s="95">
        <f>IF('2. Darbuotojai'!A31="","",'2. Darbuotojai'!H31)</f>
        <v/>
      </c>
      <c r="F37" s="95">
        <f>IF('2. Darbuotojai'!A31="","",'2. Darbuotojai'!I31)</f>
        <v/>
      </c>
      <c r="G37" s="95">
        <f>IF('2. Darbuotojai'!A31="","",'2. Darbuotojai'!J31)</f>
        <v/>
      </c>
      <c r="H37" s="96">
        <f>IFERROR(IF('2. Darbuotojai'!A31="","",('2. Darbuotojai'!H31+'2. Darbuotojai'!I31)/'2. Darbuotojai'!G31),"")</f>
        <v/>
      </c>
    </row>
    <row r="38" ht="19.5" customHeight="1" s="55">
      <c r="B38" s="97">
        <f>IF('2. Darbuotojai'!A32="","",'2. Darbuotojai'!A32)</f>
        <v/>
      </c>
      <c r="C38" s="98">
        <f>IF('2. Darbuotojai'!A32="","",'2. Darbuotojai'!D32&amp;" d./sav.")</f>
        <v/>
      </c>
      <c r="D38" s="99">
        <f>IF('2. Darbuotojai'!A32="","",'2. Darbuotojai'!G32)</f>
        <v/>
      </c>
      <c r="E38" s="99">
        <f>IF('2. Darbuotojai'!A32="","",'2. Darbuotojai'!H32)</f>
        <v/>
      </c>
      <c r="F38" s="99">
        <f>IF('2. Darbuotojai'!A32="","",'2. Darbuotojai'!I32)</f>
        <v/>
      </c>
      <c r="G38" s="99">
        <f>IF('2. Darbuotojai'!A32="","",'2. Darbuotojai'!J32)</f>
        <v/>
      </c>
      <c r="H38" s="100">
        <f>IFERROR(IF('2. Darbuotojai'!A32="","",('2. Darbuotojai'!H32+'2. Darbuotojai'!I32)/'2. Darbuotojai'!G32),"")</f>
        <v/>
      </c>
    </row>
    <row r="39" ht="19.5" customHeight="1" s="55">
      <c r="B39" s="93">
        <f>IF('2. Darbuotojai'!A33="","",'2. Darbuotojai'!A33)</f>
        <v/>
      </c>
      <c r="C39" s="94">
        <f>IF('2. Darbuotojai'!A33="","",'2. Darbuotojai'!D33&amp;" d./sav.")</f>
        <v/>
      </c>
      <c r="D39" s="95">
        <f>IF('2. Darbuotojai'!A33="","",'2. Darbuotojai'!G33)</f>
        <v/>
      </c>
      <c r="E39" s="95">
        <f>IF('2. Darbuotojai'!A33="","",'2. Darbuotojai'!H33)</f>
        <v/>
      </c>
      <c r="F39" s="95">
        <f>IF('2. Darbuotojai'!A33="","",'2. Darbuotojai'!I33)</f>
        <v/>
      </c>
      <c r="G39" s="95">
        <f>IF('2. Darbuotojai'!A33="","",'2. Darbuotojai'!J33)</f>
        <v/>
      </c>
      <c r="H39" s="96">
        <f>IFERROR(IF('2. Darbuotojai'!A33="","",('2. Darbuotojai'!H33+'2. Darbuotojai'!I33)/'2. Darbuotojai'!G33),"")</f>
        <v/>
      </c>
    </row>
    <row r="40" ht="19.5" customHeight="1" s="55">
      <c r="B40" s="97">
        <f>IF('2. Darbuotojai'!A34="","",'2. Darbuotojai'!A34)</f>
        <v/>
      </c>
      <c r="C40" s="98">
        <f>IF('2. Darbuotojai'!A34="","",'2. Darbuotojai'!D34&amp;" d./sav.")</f>
        <v/>
      </c>
      <c r="D40" s="99">
        <f>IF('2. Darbuotojai'!A34="","",'2. Darbuotojai'!G34)</f>
        <v/>
      </c>
      <c r="E40" s="99">
        <f>IF('2. Darbuotojai'!A34="","",'2. Darbuotojai'!H34)</f>
        <v/>
      </c>
      <c r="F40" s="99">
        <f>IF('2. Darbuotojai'!A34="","",'2. Darbuotojai'!I34)</f>
        <v/>
      </c>
      <c r="G40" s="99">
        <f>IF('2. Darbuotojai'!A34="","",'2. Darbuotojai'!J34)</f>
        <v/>
      </c>
      <c r="H40" s="100">
        <f>IFERROR(IF('2. Darbuotojai'!A34="","",('2. Darbuotojai'!H34+'2. Darbuotojai'!I34)/'2. Darbuotojai'!G34),"")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Metų kalendorius</t>
        </is>
      </c>
    </row>
    <row r="2" ht="15" customHeight="1" s="55">
      <c r="A2" s="64" t="inlineStr">
        <is>
          <t>Kiekvienas langelis rodo tos savaitės atostogų darbo dienas. Langeliai nusidažo mėlynai, kai atostogos rezervuotos. Užvedę ant savaitės numerio pamatysite datą.</t>
        </is>
      </c>
    </row>
    <row r="3" ht="18" customHeight="1" s="55">
      <c r="A3" s="101" t="inlineStr">
        <is>
          <t>Mėnuo →</t>
        </is>
      </c>
      <c r="B3" s="102" t="inlineStr">
        <is>
          <t>Sau</t>
        </is>
      </c>
      <c r="F3" s="102" t="inlineStr">
        <is>
          <t>Vas</t>
        </is>
      </c>
      <c r="J3" s="102" t="inlineStr">
        <is>
          <t>Kov</t>
        </is>
      </c>
      <c r="N3" s="102" t="inlineStr">
        <is>
          <t>Bal</t>
        </is>
      </c>
      <c r="S3" s="102" t="inlineStr">
        <is>
          <t>Geg</t>
        </is>
      </c>
      <c r="W3" s="102" t="inlineStr">
        <is>
          <t>Bir</t>
        </is>
      </c>
      <c r="AA3" s="102" t="inlineStr">
        <is>
          <t>Lie</t>
        </is>
      </c>
      <c r="AF3" s="102" t="inlineStr">
        <is>
          <t>Rgp</t>
        </is>
      </c>
      <c r="AJ3" s="102" t="inlineStr">
        <is>
          <t>Rgs</t>
        </is>
      </c>
      <c r="AO3" s="102" t="inlineStr">
        <is>
          <t>Spa</t>
        </is>
      </c>
      <c r="AS3" s="102" t="inlineStr">
        <is>
          <t>Lap</t>
        </is>
      </c>
      <c r="AW3" s="102" t="inlineStr">
        <is>
          <t>Gru</t>
        </is>
      </c>
    </row>
    <row r="4" ht="15" customHeight="1" s="55">
      <c r="A4" s="103" t="inlineStr">
        <is>
          <t>Savaitė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Darbuotojai'!A5="","",'2. Darbuotojai'!A5)</f>
        <v/>
      </c>
      <c r="B5" s="106">
        <f>IF($A5="","",COUNTIFS('3. Atostogų žurnalas'!$A$5:$A$200,$A5,'3. Atostogų žurnalas'!$F$5:$F$200,"Patvirtinta",'3. Atostogų žurnalas'!$C$5:$C$200,"&lt;="&amp;('1. Nustatymai'!$C$9+(1-1)*7+6),'3. Atostogų žurnalas'!$D$5:$D$200,"&gt;="&amp;('1. Nustatymai'!$C$9+(1-1)*7)))</f>
        <v/>
      </c>
      <c r="C5" s="106">
        <f>IF($A5="","",COUNTIFS('3. Atostogų žurnalas'!$A$5:$A$200,$A5,'3. Atostogų žurnalas'!$F$5:$F$200,"Patvirtinta",'3. Atostogų žurnalas'!$C$5:$C$200,"&lt;="&amp;('1. Nustatymai'!$C$9+(2-1)*7+6),'3. Atostogų žurnalas'!$D$5:$D$200,"&gt;="&amp;('1. Nustatymai'!$C$9+(2-1)*7)))</f>
        <v/>
      </c>
      <c r="D5" s="106">
        <f>IF($A5="","",COUNTIFS('3. Atostogų žurnalas'!$A$5:$A$200,$A5,'3. Atostogų žurnalas'!$F$5:$F$200,"Patvirtinta",'3. Atostogų žurnalas'!$C$5:$C$200,"&lt;="&amp;('1. Nustatymai'!$C$9+(3-1)*7+6),'3. Atostogų žurnalas'!$D$5:$D$200,"&gt;="&amp;('1. Nustatymai'!$C$9+(3-1)*7)))</f>
        <v/>
      </c>
      <c r="E5" s="106">
        <f>IF($A5="","",COUNTIFS('3. Atostogų žurnalas'!$A$5:$A$200,$A5,'3. Atostogų žurnalas'!$F$5:$F$200,"Patvirtinta",'3. Atostogų žurnalas'!$C$5:$C$200,"&lt;="&amp;('1. Nustatymai'!$C$9+(4-1)*7+6),'3. Atostogų žurnalas'!$D$5:$D$200,"&gt;="&amp;('1. Nustatymai'!$C$9+(4-1)*7)))</f>
        <v/>
      </c>
      <c r="F5" s="106">
        <f>IF($A5="","",COUNTIFS('3. Atostogų žurnalas'!$A$5:$A$200,$A5,'3. Atostogų žurnalas'!$F$5:$F$200,"Patvirtinta",'3. Atostogų žurnalas'!$C$5:$C$200,"&lt;="&amp;('1. Nustatymai'!$C$9+(5-1)*7+6),'3. Atostogų žurnalas'!$D$5:$D$200,"&gt;="&amp;('1. Nustatymai'!$C$9+(5-1)*7)))</f>
        <v/>
      </c>
      <c r="G5" s="106">
        <f>IF($A5="","",COUNTIFS('3. Atostogų žurnalas'!$A$5:$A$200,$A5,'3. Atostogų žurnalas'!$F$5:$F$200,"Patvirtinta",'3. Atostogų žurnalas'!$C$5:$C$200,"&lt;="&amp;('1. Nustatymai'!$C$9+(6-1)*7+6),'3. Atostogų žurnalas'!$D$5:$D$200,"&gt;="&amp;('1. Nustatymai'!$C$9+(6-1)*7)))</f>
        <v/>
      </c>
      <c r="H5" s="106">
        <f>IF($A5="","",COUNTIFS('3. Atostogų žurnalas'!$A$5:$A$200,$A5,'3. Atostogų žurnalas'!$F$5:$F$200,"Patvirtinta",'3. Atostogų žurnalas'!$C$5:$C$200,"&lt;="&amp;('1. Nustatymai'!$C$9+(7-1)*7+6),'3. Atostogų žurnalas'!$D$5:$D$200,"&gt;="&amp;('1. Nustatymai'!$C$9+(7-1)*7)))</f>
        <v/>
      </c>
      <c r="I5" s="106">
        <f>IF($A5="","",COUNTIFS('3. Atostogų žurnalas'!$A$5:$A$200,$A5,'3. Atostogų žurnalas'!$F$5:$F$200,"Patvirtinta",'3. Atostogų žurnalas'!$C$5:$C$200,"&lt;="&amp;('1. Nustatymai'!$C$9+(8-1)*7+6),'3. Atostogų žurnalas'!$D$5:$D$200,"&gt;="&amp;('1. Nustatymai'!$C$9+(8-1)*7)))</f>
        <v/>
      </c>
      <c r="J5" s="106">
        <f>IF($A5="","",COUNTIFS('3. Atostogų žurnalas'!$A$5:$A$200,$A5,'3. Atostogų žurnalas'!$F$5:$F$200,"Patvirtinta",'3. Atostogų žurnalas'!$C$5:$C$200,"&lt;="&amp;('1. Nustatymai'!$C$9+(9-1)*7+6),'3. Atostogų žurnalas'!$D$5:$D$200,"&gt;="&amp;('1. Nustatymai'!$C$9+(9-1)*7)))</f>
        <v/>
      </c>
      <c r="K5" s="106">
        <f>IF($A5="","",COUNTIFS('3. Atostogų žurnalas'!$A$5:$A$200,$A5,'3. Atostogų žurnalas'!$F$5:$F$200,"Patvirtinta",'3. Atostogų žurnalas'!$C$5:$C$200,"&lt;="&amp;('1. Nustatymai'!$C$9+(10-1)*7+6),'3. Atostogų žurnalas'!$D$5:$D$200,"&gt;="&amp;('1. Nustatymai'!$C$9+(10-1)*7)))</f>
        <v/>
      </c>
      <c r="L5" s="106">
        <f>IF($A5="","",COUNTIFS('3. Atostogų žurnalas'!$A$5:$A$200,$A5,'3. Atostogų žurnalas'!$F$5:$F$200,"Patvirtinta",'3. Atostogų žurnalas'!$C$5:$C$200,"&lt;="&amp;('1. Nustatymai'!$C$9+(11-1)*7+6),'3. Atostogų žurnalas'!$D$5:$D$200,"&gt;="&amp;('1. Nustatymai'!$C$9+(11-1)*7)))</f>
        <v/>
      </c>
      <c r="M5" s="106">
        <f>IF($A5="","",COUNTIFS('3. Atostogų žurnalas'!$A$5:$A$200,$A5,'3. Atostogų žurnalas'!$F$5:$F$200,"Patvirtinta",'3. Atostogų žurnalas'!$C$5:$C$200,"&lt;="&amp;('1. Nustatymai'!$C$9+(12-1)*7+6),'3. Atostogų žurnalas'!$D$5:$D$200,"&gt;="&amp;('1. Nustatymai'!$C$9+(12-1)*7)))</f>
        <v/>
      </c>
      <c r="N5" s="106">
        <f>IF($A5="","",COUNTIFS('3. Atostogų žurnalas'!$A$5:$A$200,$A5,'3. Atostogų žurnalas'!$F$5:$F$200,"Patvirtinta",'3. Atostogų žurnalas'!$C$5:$C$200,"&lt;="&amp;('1. Nustatymai'!$C$9+(13-1)*7+6),'3. Atostogų žurnalas'!$D$5:$D$200,"&gt;="&amp;('1. Nustatymai'!$C$9+(13-1)*7)))</f>
        <v/>
      </c>
      <c r="O5" s="106">
        <f>IF($A5="","",COUNTIFS('3. Atostogų žurnalas'!$A$5:$A$200,$A5,'3. Atostogų žurnalas'!$F$5:$F$200,"Patvirtinta",'3. Atostogų žurnalas'!$C$5:$C$200,"&lt;="&amp;('1. Nustatymai'!$C$9+(14-1)*7+6),'3. Atostogų žurnalas'!$D$5:$D$200,"&gt;="&amp;('1. Nustatymai'!$C$9+(14-1)*7)))</f>
        <v/>
      </c>
      <c r="P5" s="106">
        <f>IF($A5="","",COUNTIFS('3. Atostogų žurnalas'!$A$5:$A$200,$A5,'3. Atostogų žurnalas'!$F$5:$F$200,"Patvirtinta",'3. Atostogų žurnalas'!$C$5:$C$200,"&lt;="&amp;('1. Nustatymai'!$C$9+(15-1)*7+6),'3. Atostogų žurnalas'!$D$5:$D$200,"&gt;="&amp;('1. Nustatymai'!$C$9+(15-1)*7)))</f>
        <v/>
      </c>
      <c r="Q5" s="106">
        <f>IF($A5="","",COUNTIFS('3. Atostogų žurnalas'!$A$5:$A$200,$A5,'3. Atostogų žurnalas'!$F$5:$F$200,"Patvirtinta",'3. Atostogų žurnalas'!$C$5:$C$200,"&lt;="&amp;('1. Nustatymai'!$C$9+(16-1)*7+6),'3. Atostogų žurnalas'!$D$5:$D$200,"&gt;="&amp;('1. Nustatymai'!$C$9+(16-1)*7)))</f>
        <v/>
      </c>
      <c r="R5" s="106">
        <f>IF($A5="","",COUNTIFS('3. Atostogų žurnalas'!$A$5:$A$200,$A5,'3. Atostogų žurnalas'!$F$5:$F$200,"Patvirtinta",'3. Atostogų žurnalas'!$C$5:$C$200,"&lt;="&amp;('1. Nustatymai'!$C$9+(17-1)*7+6),'3. Atostogų žurnalas'!$D$5:$D$200,"&gt;="&amp;('1. Nustatymai'!$C$9+(17-1)*7)))</f>
        <v/>
      </c>
      <c r="S5" s="106">
        <f>IF($A5="","",COUNTIFS('3. Atostogų žurnalas'!$A$5:$A$200,$A5,'3. Atostogų žurnalas'!$F$5:$F$200,"Patvirtinta",'3. Atostogų žurnalas'!$C$5:$C$200,"&lt;="&amp;('1. Nustatymai'!$C$9+(18-1)*7+6),'3. Atostogų žurnalas'!$D$5:$D$200,"&gt;="&amp;('1. Nustatymai'!$C$9+(18-1)*7)))</f>
        <v/>
      </c>
      <c r="T5" s="106">
        <f>IF($A5="","",COUNTIFS('3. Atostogų žurnalas'!$A$5:$A$200,$A5,'3. Atostogų žurnalas'!$F$5:$F$200,"Patvirtinta",'3. Atostogų žurnalas'!$C$5:$C$200,"&lt;="&amp;('1. Nustatymai'!$C$9+(19-1)*7+6),'3. Atostogų žurnalas'!$D$5:$D$200,"&gt;="&amp;('1. Nustatymai'!$C$9+(19-1)*7)))</f>
        <v/>
      </c>
      <c r="U5" s="106">
        <f>IF($A5="","",COUNTIFS('3. Atostogų žurnalas'!$A$5:$A$200,$A5,'3. Atostogų žurnalas'!$F$5:$F$200,"Patvirtinta",'3. Atostogų žurnalas'!$C$5:$C$200,"&lt;="&amp;('1. Nustatymai'!$C$9+(20-1)*7+6),'3. Atostogų žurnalas'!$D$5:$D$200,"&gt;="&amp;('1. Nustatymai'!$C$9+(20-1)*7)))</f>
        <v/>
      </c>
      <c r="V5" s="106">
        <f>IF($A5="","",COUNTIFS('3. Atostogų žurnalas'!$A$5:$A$200,$A5,'3. Atostogų žurnalas'!$F$5:$F$200,"Patvirtinta",'3. Atostogų žurnalas'!$C$5:$C$200,"&lt;="&amp;('1. Nustatymai'!$C$9+(21-1)*7+6),'3. Atostogų žurnalas'!$D$5:$D$200,"&gt;="&amp;('1. Nustatymai'!$C$9+(21-1)*7)))</f>
        <v/>
      </c>
      <c r="W5" s="106">
        <f>IF($A5="","",COUNTIFS('3. Atostogų žurnalas'!$A$5:$A$200,$A5,'3. Atostogų žurnalas'!$F$5:$F$200,"Patvirtinta",'3. Atostogų žurnalas'!$C$5:$C$200,"&lt;="&amp;('1. Nustatymai'!$C$9+(22-1)*7+6),'3. Atostogų žurnalas'!$D$5:$D$200,"&gt;="&amp;('1. Nustatymai'!$C$9+(22-1)*7)))</f>
        <v/>
      </c>
      <c r="X5" s="106">
        <f>IF($A5="","",COUNTIFS('3. Atostogų žurnalas'!$A$5:$A$200,$A5,'3. Atostogų žurnalas'!$F$5:$F$200,"Patvirtinta",'3. Atostogų žurnalas'!$C$5:$C$200,"&lt;="&amp;('1. Nustatymai'!$C$9+(23-1)*7+6),'3. Atostogų žurnalas'!$D$5:$D$200,"&gt;="&amp;('1. Nustatymai'!$C$9+(23-1)*7)))</f>
        <v/>
      </c>
      <c r="Y5" s="106">
        <f>IF($A5="","",COUNTIFS('3. Atostogų žurnalas'!$A$5:$A$200,$A5,'3. Atostogų žurnalas'!$F$5:$F$200,"Patvirtinta",'3. Atostogų žurnalas'!$C$5:$C$200,"&lt;="&amp;('1. Nustatymai'!$C$9+(24-1)*7+6),'3. Atostogų žurnalas'!$D$5:$D$200,"&gt;="&amp;('1. Nustatymai'!$C$9+(24-1)*7)))</f>
        <v/>
      </c>
      <c r="Z5" s="106">
        <f>IF($A5="","",COUNTIFS('3. Atostogų žurnalas'!$A$5:$A$200,$A5,'3. Atostogų žurnalas'!$F$5:$F$200,"Patvirtinta",'3. Atostogų žurnalas'!$C$5:$C$200,"&lt;="&amp;('1. Nustatymai'!$C$9+(25-1)*7+6),'3. Atostogų žurnalas'!$D$5:$D$200,"&gt;="&amp;('1. Nustatymai'!$C$9+(25-1)*7)))</f>
        <v/>
      </c>
      <c r="AA5" s="106">
        <f>IF($A5="","",COUNTIFS('3. Atostogų žurnalas'!$A$5:$A$200,$A5,'3. Atostogų žurnalas'!$F$5:$F$200,"Patvirtinta",'3. Atostogų žurnalas'!$C$5:$C$200,"&lt;="&amp;('1. Nustatymai'!$C$9+(26-1)*7+6),'3. Atostogų žurnalas'!$D$5:$D$200,"&gt;="&amp;('1. Nustatymai'!$C$9+(26-1)*7)))</f>
        <v/>
      </c>
      <c r="AB5" s="106">
        <f>IF($A5="","",COUNTIFS('3. Atostogų žurnalas'!$A$5:$A$200,$A5,'3. Atostogų žurnalas'!$F$5:$F$200,"Patvirtinta",'3. Atostogų žurnalas'!$C$5:$C$200,"&lt;="&amp;('1. Nustatymai'!$C$9+(27-1)*7+6),'3. Atostogų žurnalas'!$D$5:$D$200,"&gt;="&amp;('1. Nustatymai'!$C$9+(27-1)*7)))</f>
        <v/>
      </c>
      <c r="AC5" s="106">
        <f>IF($A5="","",COUNTIFS('3. Atostogų žurnalas'!$A$5:$A$200,$A5,'3. Atostogų žurnalas'!$F$5:$F$200,"Patvirtinta",'3. Atostogų žurnalas'!$C$5:$C$200,"&lt;="&amp;('1. Nustatymai'!$C$9+(28-1)*7+6),'3. Atostogų žurnalas'!$D$5:$D$200,"&gt;="&amp;('1. Nustatymai'!$C$9+(28-1)*7)))</f>
        <v/>
      </c>
      <c r="AD5" s="106">
        <f>IF($A5="","",COUNTIFS('3. Atostogų žurnalas'!$A$5:$A$200,$A5,'3. Atostogų žurnalas'!$F$5:$F$200,"Patvirtinta",'3. Atostogų žurnalas'!$C$5:$C$200,"&lt;="&amp;('1. Nustatymai'!$C$9+(29-1)*7+6),'3. Atostogų žurnalas'!$D$5:$D$200,"&gt;="&amp;('1. Nustatymai'!$C$9+(29-1)*7)))</f>
        <v/>
      </c>
      <c r="AE5" s="106">
        <f>IF($A5="","",COUNTIFS('3. Atostogų žurnalas'!$A$5:$A$200,$A5,'3. Atostogų žurnalas'!$F$5:$F$200,"Patvirtinta",'3. Atostogų žurnalas'!$C$5:$C$200,"&lt;="&amp;('1. Nustatymai'!$C$9+(30-1)*7+6),'3. Atostogų žurnalas'!$D$5:$D$200,"&gt;="&amp;('1. Nustatymai'!$C$9+(30-1)*7)))</f>
        <v/>
      </c>
      <c r="AF5" s="106">
        <f>IF($A5="","",COUNTIFS('3. Atostogų žurnalas'!$A$5:$A$200,$A5,'3. Atostogų žurnalas'!$F$5:$F$200,"Patvirtinta",'3. Atostogų žurnalas'!$C$5:$C$200,"&lt;="&amp;('1. Nustatymai'!$C$9+(31-1)*7+6),'3. Atostogų žurnalas'!$D$5:$D$200,"&gt;="&amp;('1. Nustatymai'!$C$9+(31-1)*7)))</f>
        <v/>
      </c>
      <c r="AG5" s="106">
        <f>IF($A5="","",COUNTIFS('3. Atostogų žurnalas'!$A$5:$A$200,$A5,'3. Atostogų žurnalas'!$F$5:$F$200,"Patvirtinta",'3. Atostogų žurnalas'!$C$5:$C$200,"&lt;="&amp;('1. Nustatymai'!$C$9+(32-1)*7+6),'3. Atostogų žurnalas'!$D$5:$D$200,"&gt;="&amp;('1. Nustatymai'!$C$9+(32-1)*7)))</f>
        <v/>
      </c>
      <c r="AH5" s="106">
        <f>IF($A5="","",COUNTIFS('3. Atostogų žurnalas'!$A$5:$A$200,$A5,'3. Atostogų žurnalas'!$F$5:$F$200,"Patvirtinta",'3. Atostogų žurnalas'!$C$5:$C$200,"&lt;="&amp;('1. Nustatymai'!$C$9+(33-1)*7+6),'3. Atostogų žurnalas'!$D$5:$D$200,"&gt;="&amp;('1. Nustatymai'!$C$9+(33-1)*7)))</f>
        <v/>
      </c>
      <c r="AI5" s="106">
        <f>IF($A5="","",COUNTIFS('3. Atostogų žurnalas'!$A$5:$A$200,$A5,'3. Atostogų žurnalas'!$F$5:$F$200,"Patvirtinta",'3. Atostogų žurnalas'!$C$5:$C$200,"&lt;="&amp;('1. Nustatymai'!$C$9+(34-1)*7+6),'3. Atostogų žurnalas'!$D$5:$D$200,"&gt;="&amp;('1. Nustatymai'!$C$9+(34-1)*7)))</f>
        <v/>
      </c>
      <c r="AJ5" s="106">
        <f>IF($A5="","",COUNTIFS('3. Atostogų žurnalas'!$A$5:$A$200,$A5,'3. Atostogų žurnalas'!$F$5:$F$200,"Patvirtinta",'3. Atostogų žurnalas'!$C$5:$C$200,"&lt;="&amp;('1. Nustatymai'!$C$9+(35-1)*7+6),'3. Atostogų žurnalas'!$D$5:$D$200,"&gt;="&amp;('1. Nustatymai'!$C$9+(35-1)*7)))</f>
        <v/>
      </c>
      <c r="AK5" s="106">
        <f>IF($A5="","",COUNTIFS('3. Atostogų žurnalas'!$A$5:$A$200,$A5,'3. Atostogų žurnalas'!$F$5:$F$200,"Patvirtinta",'3. Atostogų žurnalas'!$C$5:$C$200,"&lt;="&amp;('1. Nustatymai'!$C$9+(36-1)*7+6),'3. Atostogų žurnalas'!$D$5:$D$200,"&gt;="&amp;('1. Nustatymai'!$C$9+(36-1)*7)))</f>
        <v/>
      </c>
      <c r="AL5" s="106">
        <f>IF($A5="","",COUNTIFS('3. Atostogų žurnalas'!$A$5:$A$200,$A5,'3. Atostogų žurnalas'!$F$5:$F$200,"Patvirtinta",'3. Atostogų žurnalas'!$C$5:$C$200,"&lt;="&amp;('1. Nustatymai'!$C$9+(37-1)*7+6),'3. Atostogų žurnalas'!$D$5:$D$200,"&gt;="&amp;('1. Nustatymai'!$C$9+(37-1)*7)))</f>
        <v/>
      </c>
      <c r="AM5" s="106">
        <f>IF($A5="","",COUNTIFS('3. Atostogų žurnalas'!$A$5:$A$200,$A5,'3. Atostogų žurnalas'!$F$5:$F$200,"Patvirtinta",'3. Atostogų žurnalas'!$C$5:$C$200,"&lt;="&amp;('1. Nustatymai'!$C$9+(38-1)*7+6),'3. Atostogų žurnalas'!$D$5:$D$200,"&gt;="&amp;('1. Nustatymai'!$C$9+(38-1)*7)))</f>
        <v/>
      </c>
      <c r="AN5" s="106">
        <f>IF($A5="","",COUNTIFS('3. Atostogų žurnalas'!$A$5:$A$200,$A5,'3. Atostogų žurnalas'!$F$5:$F$200,"Patvirtinta",'3. Atostogų žurnalas'!$C$5:$C$200,"&lt;="&amp;('1. Nustatymai'!$C$9+(39-1)*7+6),'3. Atostogų žurnalas'!$D$5:$D$200,"&gt;="&amp;('1. Nustatymai'!$C$9+(39-1)*7)))</f>
        <v/>
      </c>
      <c r="AO5" s="106">
        <f>IF($A5="","",COUNTIFS('3. Atostogų žurnalas'!$A$5:$A$200,$A5,'3. Atostogų žurnalas'!$F$5:$F$200,"Patvirtinta",'3. Atostogų žurnalas'!$C$5:$C$200,"&lt;="&amp;('1. Nustatymai'!$C$9+(40-1)*7+6),'3. Atostogų žurnalas'!$D$5:$D$200,"&gt;="&amp;('1. Nustatymai'!$C$9+(40-1)*7)))</f>
        <v/>
      </c>
      <c r="AP5" s="106">
        <f>IF($A5="","",COUNTIFS('3. Atostogų žurnalas'!$A$5:$A$200,$A5,'3. Atostogų žurnalas'!$F$5:$F$200,"Patvirtinta",'3. Atostogų žurnalas'!$C$5:$C$200,"&lt;="&amp;('1. Nustatymai'!$C$9+(41-1)*7+6),'3. Atostogų žurnalas'!$D$5:$D$200,"&gt;="&amp;('1. Nustatymai'!$C$9+(41-1)*7)))</f>
        <v/>
      </c>
      <c r="AQ5" s="106">
        <f>IF($A5="","",COUNTIFS('3. Atostogų žurnalas'!$A$5:$A$200,$A5,'3. Atostogų žurnalas'!$F$5:$F$200,"Patvirtinta",'3. Atostogų žurnalas'!$C$5:$C$200,"&lt;="&amp;('1. Nustatymai'!$C$9+(42-1)*7+6),'3. Atostogų žurnalas'!$D$5:$D$200,"&gt;="&amp;('1. Nustatymai'!$C$9+(42-1)*7)))</f>
        <v/>
      </c>
      <c r="AR5" s="106">
        <f>IF($A5="","",COUNTIFS('3. Atostogų žurnalas'!$A$5:$A$200,$A5,'3. Atostogų žurnalas'!$F$5:$F$200,"Patvirtinta",'3. Atostogų žurnalas'!$C$5:$C$200,"&lt;="&amp;('1. Nustatymai'!$C$9+(43-1)*7+6),'3. Atostogų žurnalas'!$D$5:$D$200,"&gt;="&amp;('1. Nustatymai'!$C$9+(43-1)*7)))</f>
        <v/>
      </c>
      <c r="AS5" s="106">
        <f>IF($A5="","",COUNTIFS('3. Atostogų žurnalas'!$A$5:$A$200,$A5,'3. Atostogų žurnalas'!$F$5:$F$200,"Patvirtinta",'3. Atostogų žurnalas'!$C$5:$C$200,"&lt;="&amp;('1. Nustatymai'!$C$9+(44-1)*7+6),'3. Atostogų žurnalas'!$D$5:$D$200,"&gt;="&amp;('1. Nustatymai'!$C$9+(44-1)*7)))</f>
        <v/>
      </c>
      <c r="AT5" s="106">
        <f>IF($A5="","",COUNTIFS('3. Atostogų žurnalas'!$A$5:$A$200,$A5,'3. Atostogų žurnalas'!$F$5:$F$200,"Patvirtinta",'3. Atostogų žurnalas'!$C$5:$C$200,"&lt;="&amp;('1. Nustatymai'!$C$9+(45-1)*7+6),'3. Atostogų žurnalas'!$D$5:$D$200,"&gt;="&amp;('1. Nustatymai'!$C$9+(45-1)*7)))</f>
        <v/>
      </c>
      <c r="AU5" s="106">
        <f>IF($A5="","",COUNTIFS('3. Atostogų žurnalas'!$A$5:$A$200,$A5,'3. Atostogų žurnalas'!$F$5:$F$200,"Patvirtinta",'3. Atostogų žurnalas'!$C$5:$C$200,"&lt;="&amp;('1. Nustatymai'!$C$9+(46-1)*7+6),'3. Atostogų žurnalas'!$D$5:$D$200,"&gt;="&amp;('1. Nustatymai'!$C$9+(46-1)*7)))</f>
        <v/>
      </c>
      <c r="AV5" s="106">
        <f>IF($A5="","",COUNTIFS('3. Atostogų žurnalas'!$A$5:$A$200,$A5,'3. Atostogų žurnalas'!$F$5:$F$200,"Patvirtinta",'3. Atostogų žurnalas'!$C$5:$C$200,"&lt;="&amp;('1. Nustatymai'!$C$9+(47-1)*7+6),'3. Atostogų žurnalas'!$D$5:$D$200,"&gt;="&amp;('1. Nustatymai'!$C$9+(47-1)*7)))</f>
        <v/>
      </c>
      <c r="AW5" s="106">
        <f>IF($A5="","",COUNTIFS('3. Atostogų žurnalas'!$A$5:$A$200,$A5,'3. Atostogų žurnalas'!$F$5:$F$200,"Patvirtinta",'3. Atostogų žurnalas'!$C$5:$C$200,"&lt;="&amp;('1. Nustatymai'!$C$9+(48-1)*7+6),'3. Atostogų žurnalas'!$D$5:$D$200,"&gt;="&amp;('1. Nustatymai'!$C$9+(48-1)*7)))</f>
        <v/>
      </c>
      <c r="AX5" s="106">
        <f>IF($A5="","",COUNTIFS('3. Atostogų žurnalas'!$A$5:$A$200,$A5,'3. Atostogų žurnalas'!$F$5:$F$200,"Patvirtinta",'3. Atostogų žurnalas'!$C$5:$C$200,"&lt;="&amp;('1. Nustatymai'!$C$9+(49-1)*7+6),'3. Atostogų žurnalas'!$D$5:$D$200,"&gt;="&amp;('1. Nustatymai'!$C$9+(49-1)*7)))</f>
        <v/>
      </c>
      <c r="AY5" s="106">
        <f>IF($A5="","",COUNTIFS('3. Atostogų žurnalas'!$A$5:$A$200,$A5,'3. Atostogų žurnalas'!$F$5:$F$200,"Patvirtinta",'3. Atostogų žurnalas'!$C$5:$C$200,"&lt;="&amp;('1. Nustatymai'!$C$9+(50-1)*7+6),'3. Atostogų žurnalas'!$D$5:$D$200,"&gt;="&amp;('1. Nustatymai'!$C$9+(50-1)*7)))</f>
        <v/>
      </c>
      <c r="AZ5" s="106">
        <f>IF($A5="","",COUNTIFS('3. Atostogų žurnalas'!$A$5:$A$200,$A5,'3. Atostogų žurnalas'!$F$5:$F$200,"Patvirtinta",'3. Atostogų žurnalas'!$C$5:$C$200,"&lt;="&amp;('1. Nustatymai'!$C$9+(51-1)*7+6),'3. Atostogų žurnalas'!$D$5:$D$200,"&gt;="&amp;('1. Nustatymai'!$C$9+(51-1)*7)))</f>
        <v/>
      </c>
      <c r="BA5" s="106">
        <f>IF($A5="","",COUNTIFS('3. Atostogų žurnalas'!$A$5:$A$200,$A5,'3. Atostogų žurnalas'!$F$5:$F$200,"Patvirtinta",'3. Atostogų žurnalas'!$C$5:$C$200,"&lt;="&amp;('1. Nustatymai'!$C$9+(52-1)*7+6),'3. Atostogų žurnalas'!$D$5:$D$200,"&gt;="&amp;('1. Nustatymai'!$C$9+(52-1)*7)))</f>
        <v/>
      </c>
    </row>
    <row r="6" ht="18" customHeight="1" s="55">
      <c r="A6" s="105">
        <f>IF('2. Darbuotojai'!A6="","",'2. Darbuotojai'!A6)</f>
        <v/>
      </c>
      <c r="B6" s="106">
        <f>IF($A6="","",COUNTIFS('3. Atostogų žurnalas'!$A$5:$A$200,$A6,'3. Atostogų žurnalas'!$F$5:$F$200,"Patvirtinta",'3. Atostogų žurnalas'!$C$5:$C$200,"&lt;="&amp;('1. Nustatymai'!$C$9+(1-1)*7+6),'3. Atostogų žurnalas'!$D$5:$D$200,"&gt;="&amp;('1. Nustatymai'!$C$9+(1-1)*7)))</f>
        <v/>
      </c>
      <c r="C6" s="106">
        <f>IF($A6="","",COUNTIFS('3. Atostogų žurnalas'!$A$5:$A$200,$A6,'3. Atostogų žurnalas'!$F$5:$F$200,"Patvirtinta",'3. Atostogų žurnalas'!$C$5:$C$200,"&lt;="&amp;('1. Nustatymai'!$C$9+(2-1)*7+6),'3. Atostogų žurnalas'!$D$5:$D$200,"&gt;="&amp;('1. Nustatymai'!$C$9+(2-1)*7)))</f>
        <v/>
      </c>
      <c r="D6" s="106">
        <f>IF($A6="","",COUNTIFS('3. Atostogų žurnalas'!$A$5:$A$200,$A6,'3. Atostogų žurnalas'!$F$5:$F$200,"Patvirtinta",'3. Atostogų žurnalas'!$C$5:$C$200,"&lt;="&amp;('1. Nustatymai'!$C$9+(3-1)*7+6),'3. Atostogų žurnalas'!$D$5:$D$200,"&gt;="&amp;('1. Nustatymai'!$C$9+(3-1)*7)))</f>
        <v/>
      </c>
      <c r="E6" s="106">
        <f>IF($A6="","",COUNTIFS('3. Atostogų žurnalas'!$A$5:$A$200,$A6,'3. Atostogų žurnalas'!$F$5:$F$200,"Patvirtinta",'3. Atostogų žurnalas'!$C$5:$C$200,"&lt;="&amp;('1. Nustatymai'!$C$9+(4-1)*7+6),'3. Atostogų žurnalas'!$D$5:$D$200,"&gt;="&amp;('1. Nustatymai'!$C$9+(4-1)*7)))</f>
        <v/>
      </c>
      <c r="F6" s="106">
        <f>IF($A6="","",COUNTIFS('3. Atostogų žurnalas'!$A$5:$A$200,$A6,'3. Atostogų žurnalas'!$F$5:$F$200,"Patvirtinta",'3. Atostogų žurnalas'!$C$5:$C$200,"&lt;="&amp;('1. Nustatymai'!$C$9+(5-1)*7+6),'3. Atostogų žurnalas'!$D$5:$D$200,"&gt;="&amp;('1. Nustatymai'!$C$9+(5-1)*7)))</f>
        <v/>
      </c>
      <c r="G6" s="106">
        <f>IF($A6="","",COUNTIFS('3. Atostogų žurnalas'!$A$5:$A$200,$A6,'3. Atostogų žurnalas'!$F$5:$F$200,"Patvirtinta",'3. Atostogų žurnalas'!$C$5:$C$200,"&lt;="&amp;('1. Nustatymai'!$C$9+(6-1)*7+6),'3. Atostogų žurnalas'!$D$5:$D$200,"&gt;="&amp;('1. Nustatymai'!$C$9+(6-1)*7)))</f>
        <v/>
      </c>
      <c r="H6" s="106">
        <f>IF($A6="","",COUNTIFS('3. Atostogų žurnalas'!$A$5:$A$200,$A6,'3. Atostogų žurnalas'!$F$5:$F$200,"Patvirtinta",'3. Atostogų žurnalas'!$C$5:$C$200,"&lt;="&amp;('1. Nustatymai'!$C$9+(7-1)*7+6),'3. Atostogų žurnalas'!$D$5:$D$200,"&gt;="&amp;('1. Nustatymai'!$C$9+(7-1)*7)))</f>
        <v/>
      </c>
      <c r="I6" s="106">
        <f>IF($A6="","",COUNTIFS('3. Atostogų žurnalas'!$A$5:$A$200,$A6,'3. Atostogų žurnalas'!$F$5:$F$200,"Patvirtinta",'3. Atostogų žurnalas'!$C$5:$C$200,"&lt;="&amp;('1. Nustatymai'!$C$9+(8-1)*7+6),'3. Atostogų žurnalas'!$D$5:$D$200,"&gt;="&amp;('1. Nustatymai'!$C$9+(8-1)*7)))</f>
        <v/>
      </c>
      <c r="J6" s="106">
        <f>IF($A6="","",COUNTIFS('3. Atostogų žurnalas'!$A$5:$A$200,$A6,'3. Atostogų žurnalas'!$F$5:$F$200,"Patvirtinta",'3. Atostogų žurnalas'!$C$5:$C$200,"&lt;="&amp;('1. Nustatymai'!$C$9+(9-1)*7+6),'3. Atostogų žurnalas'!$D$5:$D$200,"&gt;="&amp;('1. Nustatymai'!$C$9+(9-1)*7)))</f>
        <v/>
      </c>
      <c r="K6" s="106">
        <f>IF($A6="","",COUNTIFS('3. Atostogų žurnalas'!$A$5:$A$200,$A6,'3. Atostogų žurnalas'!$F$5:$F$200,"Patvirtinta",'3. Atostogų žurnalas'!$C$5:$C$200,"&lt;="&amp;('1. Nustatymai'!$C$9+(10-1)*7+6),'3. Atostogų žurnalas'!$D$5:$D$200,"&gt;="&amp;('1. Nustatymai'!$C$9+(10-1)*7)))</f>
        <v/>
      </c>
      <c r="L6" s="106">
        <f>IF($A6="","",COUNTIFS('3. Atostogų žurnalas'!$A$5:$A$200,$A6,'3. Atostogų žurnalas'!$F$5:$F$200,"Patvirtinta",'3. Atostogų žurnalas'!$C$5:$C$200,"&lt;="&amp;('1. Nustatymai'!$C$9+(11-1)*7+6),'3. Atostogų žurnalas'!$D$5:$D$200,"&gt;="&amp;('1. Nustatymai'!$C$9+(11-1)*7)))</f>
        <v/>
      </c>
      <c r="M6" s="106">
        <f>IF($A6="","",COUNTIFS('3. Atostogų žurnalas'!$A$5:$A$200,$A6,'3. Atostogų žurnalas'!$F$5:$F$200,"Patvirtinta",'3. Atostogų žurnalas'!$C$5:$C$200,"&lt;="&amp;('1. Nustatymai'!$C$9+(12-1)*7+6),'3. Atostogų žurnalas'!$D$5:$D$200,"&gt;="&amp;('1. Nustatymai'!$C$9+(12-1)*7)))</f>
        <v/>
      </c>
      <c r="N6" s="106">
        <f>IF($A6="","",COUNTIFS('3. Atostogų žurnalas'!$A$5:$A$200,$A6,'3. Atostogų žurnalas'!$F$5:$F$200,"Patvirtinta",'3. Atostogų žurnalas'!$C$5:$C$200,"&lt;="&amp;('1. Nustatymai'!$C$9+(13-1)*7+6),'3. Atostogų žurnalas'!$D$5:$D$200,"&gt;="&amp;('1. Nustatymai'!$C$9+(13-1)*7)))</f>
        <v/>
      </c>
      <c r="O6" s="106">
        <f>IF($A6="","",COUNTIFS('3. Atostogų žurnalas'!$A$5:$A$200,$A6,'3. Atostogų žurnalas'!$F$5:$F$200,"Patvirtinta",'3. Atostogų žurnalas'!$C$5:$C$200,"&lt;="&amp;('1. Nustatymai'!$C$9+(14-1)*7+6),'3. Atostogų žurnalas'!$D$5:$D$200,"&gt;="&amp;('1. Nustatymai'!$C$9+(14-1)*7)))</f>
        <v/>
      </c>
      <c r="P6" s="106">
        <f>IF($A6="","",COUNTIFS('3. Atostogų žurnalas'!$A$5:$A$200,$A6,'3. Atostogų žurnalas'!$F$5:$F$200,"Patvirtinta",'3. Atostogų žurnalas'!$C$5:$C$200,"&lt;="&amp;('1. Nustatymai'!$C$9+(15-1)*7+6),'3. Atostogų žurnalas'!$D$5:$D$200,"&gt;="&amp;('1. Nustatymai'!$C$9+(15-1)*7)))</f>
        <v/>
      </c>
      <c r="Q6" s="106">
        <f>IF($A6="","",COUNTIFS('3. Atostogų žurnalas'!$A$5:$A$200,$A6,'3. Atostogų žurnalas'!$F$5:$F$200,"Patvirtinta",'3. Atostogų žurnalas'!$C$5:$C$200,"&lt;="&amp;('1. Nustatymai'!$C$9+(16-1)*7+6),'3. Atostogų žurnalas'!$D$5:$D$200,"&gt;="&amp;('1. Nustatymai'!$C$9+(16-1)*7)))</f>
        <v/>
      </c>
      <c r="R6" s="106">
        <f>IF($A6="","",COUNTIFS('3. Atostogų žurnalas'!$A$5:$A$200,$A6,'3. Atostogų žurnalas'!$F$5:$F$200,"Patvirtinta",'3. Atostogų žurnalas'!$C$5:$C$200,"&lt;="&amp;('1. Nustatymai'!$C$9+(17-1)*7+6),'3. Atostogų žurnalas'!$D$5:$D$200,"&gt;="&amp;('1. Nustatymai'!$C$9+(17-1)*7)))</f>
        <v/>
      </c>
      <c r="S6" s="106">
        <f>IF($A6="","",COUNTIFS('3. Atostogų žurnalas'!$A$5:$A$200,$A6,'3. Atostogų žurnalas'!$F$5:$F$200,"Patvirtinta",'3. Atostogų žurnalas'!$C$5:$C$200,"&lt;="&amp;('1. Nustatymai'!$C$9+(18-1)*7+6),'3. Atostogų žurnalas'!$D$5:$D$200,"&gt;="&amp;('1. Nustatymai'!$C$9+(18-1)*7)))</f>
        <v/>
      </c>
      <c r="T6" s="106">
        <f>IF($A6="","",COUNTIFS('3. Atostogų žurnalas'!$A$5:$A$200,$A6,'3. Atostogų žurnalas'!$F$5:$F$200,"Patvirtinta",'3. Atostogų žurnalas'!$C$5:$C$200,"&lt;="&amp;('1. Nustatymai'!$C$9+(19-1)*7+6),'3. Atostogų žurnalas'!$D$5:$D$200,"&gt;="&amp;('1. Nustatymai'!$C$9+(19-1)*7)))</f>
        <v/>
      </c>
      <c r="U6" s="106">
        <f>IF($A6="","",COUNTIFS('3. Atostogų žurnalas'!$A$5:$A$200,$A6,'3. Atostogų žurnalas'!$F$5:$F$200,"Patvirtinta",'3. Atostogų žurnalas'!$C$5:$C$200,"&lt;="&amp;('1. Nustatymai'!$C$9+(20-1)*7+6),'3. Atostogų žurnalas'!$D$5:$D$200,"&gt;="&amp;('1. Nustatymai'!$C$9+(20-1)*7)))</f>
        <v/>
      </c>
      <c r="V6" s="106">
        <f>IF($A6="","",COUNTIFS('3. Atostogų žurnalas'!$A$5:$A$200,$A6,'3. Atostogų žurnalas'!$F$5:$F$200,"Patvirtinta",'3. Atostogų žurnalas'!$C$5:$C$200,"&lt;="&amp;('1. Nustatymai'!$C$9+(21-1)*7+6),'3. Atostogų žurnalas'!$D$5:$D$200,"&gt;="&amp;('1. Nustatymai'!$C$9+(21-1)*7)))</f>
        <v/>
      </c>
      <c r="W6" s="106">
        <f>IF($A6="","",COUNTIFS('3. Atostogų žurnalas'!$A$5:$A$200,$A6,'3. Atostogų žurnalas'!$F$5:$F$200,"Patvirtinta",'3. Atostogų žurnalas'!$C$5:$C$200,"&lt;="&amp;('1. Nustatymai'!$C$9+(22-1)*7+6),'3. Atostogų žurnalas'!$D$5:$D$200,"&gt;="&amp;('1. Nustatymai'!$C$9+(22-1)*7)))</f>
        <v/>
      </c>
      <c r="X6" s="106">
        <f>IF($A6="","",COUNTIFS('3. Atostogų žurnalas'!$A$5:$A$200,$A6,'3. Atostogų žurnalas'!$F$5:$F$200,"Patvirtinta",'3. Atostogų žurnalas'!$C$5:$C$200,"&lt;="&amp;('1. Nustatymai'!$C$9+(23-1)*7+6),'3. Atostogų žurnalas'!$D$5:$D$200,"&gt;="&amp;('1. Nustatymai'!$C$9+(23-1)*7)))</f>
        <v/>
      </c>
      <c r="Y6" s="106">
        <f>IF($A6="","",COUNTIFS('3. Atostogų žurnalas'!$A$5:$A$200,$A6,'3. Atostogų žurnalas'!$F$5:$F$200,"Patvirtinta",'3. Atostogų žurnalas'!$C$5:$C$200,"&lt;="&amp;('1. Nustatymai'!$C$9+(24-1)*7+6),'3. Atostogų žurnalas'!$D$5:$D$200,"&gt;="&amp;('1. Nustatymai'!$C$9+(24-1)*7)))</f>
        <v/>
      </c>
      <c r="Z6" s="106">
        <f>IF($A6="","",COUNTIFS('3. Atostogų žurnalas'!$A$5:$A$200,$A6,'3. Atostogų žurnalas'!$F$5:$F$200,"Patvirtinta",'3. Atostogų žurnalas'!$C$5:$C$200,"&lt;="&amp;('1. Nustatymai'!$C$9+(25-1)*7+6),'3. Atostogų žurnalas'!$D$5:$D$200,"&gt;="&amp;('1. Nustatymai'!$C$9+(25-1)*7)))</f>
        <v/>
      </c>
      <c r="AA6" s="106">
        <f>IF($A6="","",COUNTIFS('3. Atostogų žurnalas'!$A$5:$A$200,$A6,'3. Atostogų žurnalas'!$F$5:$F$200,"Patvirtinta",'3. Atostogų žurnalas'!$C$5:$C$200,"&lt;="&amp;('1. Nustatymai'!$C$9+(26-1)*7+6),'3. Atostogų žurnalas'!$D$5:$D$200,"&gt;="&amp;('1. Nustatymai'!$C$9+(26-1)*7)))</f>
        <v/>
      </c>
      <c r="AB6" s="106">
        <f>IF($A6="","",COUNTIFS('3. Atostogų žurnalas'!$A$5:$A$200,$A6,'3. Atostogų žurnalas'!$F$5:$F$200,"Patvirtinta",'3. Atostogų žurnalas'!$C$5:$C$200,"&lt;="&amp;('1. Nustatymai'!$C$9+(27-1)*7+6),'3. Atostogų žurnalas'!$D$5:$D$200,"&gt;="&amp;('1. Nustatymai'!$C$9+(27-1)*7)))</f>
        <v/>
      </c>
      <c r="AC6" s="106">
        <f>IF($A6="","",COUNTIFS('3. Atostogų žurnalas'!$A$5:$A$200,$A6,'3. Atostogų žurnalas'!$F$5:$F$200,"Patvirtinta",'3. Atostogų žurnalas'!$C$5:$C$200,"&lt;="&amp;('1. Nustatymai'!$C$9+(28-1)*7+6),'3. Atostogų žurnalas'!$D$5:$D$200,"&gt;="&amp;('1. Nustatymai'!$C$9+(28-1)*7)))</f>
        <v/>
      </c>
      <c r="AD6" s="106">
        <f>IF($A6="","",COUNTIFS('3. Atostogų žurnalas'!$A$5:$A$200,$A6,'3. Atostogų žurnalas'!$F$5:$F$200,"Patvirtinta",'3. Atostogų žurnalas'!$C$5:$C$200,"&lt;="&amp;('1. Nustatymai'!$C$9+(29-1)*7+6),'3. Atostogų žurnalas'!$D$5:$D$200,"&gt;="&amp;('1. Nustatymai'!$C$9+(29-1)*7)))</f>
        <v/>
      </c>
      <c r="AE6" s="106">
        <f>IF($A6="","",COUNTIFS('3. Atostogų žurnalas'!$A$5:$A$200,$A6,'3. Atostogų žurnalas'!$F$5:$F$200,"Patvirtinta",'3. Atostogų žurnalas'!$C$5:$C$200,"&lt;="&amp;('1. Nustatymai'!$C$9+(30-1)*7+6),'3. Atostogų žurnalas'!$D$5:$D$200,"&gt;="&amp;('1. Nustatymai'!$C$9+(30-1)*7)))</f>
        <v/>
      </c>
      <c r="AF6" s="106">
        <f>IF($A6="","",COUNTIFS('3. Atostogų žurnalas'!$A$5:$A$200,$A6,'3. Atostogų žurnalas'!$F$5:$F$200,"Patvirtinta",'3. Atostogų žurnalas'!$C$5:$C$200,"&lt;="&amp;('1. Nustatymai'!$C$9+(31-1)*7+6),'3. Atostogų žurnalas'!$D$5:$D$200,"&gt;="&amp;('1. Nustatymai'!$C$9+(31-1)*7)))</f>
        <v/>
      </c>
      <c r="AG6" s="106">
        <f>IF($A6="","",COUNTIFS('3. Atostogų žurnalas'!$A$5:$A$200,$A6,'3. Atostogų žurnalas'!$F$5:$F$200,"Patvirtinta",'3. Atostogų žurnalas'!$C$5:$C$200,"&lt;="&amp;('1. Nustatymai'!$C$9+(32-1)*7+6),'3. Atostogų žurnalas'!$D$5:$D$200,"&gt;="&amp;('1. Nustatymai'!$C$9+(32-1)*7)))</f>
        <v/>
      </c>
      <c r="AH6" s="106">
        <f>IF($A6="","",COUNTIFS('3. Atostogų žurnalas'!$A$5:$A$200,$A6,'3. Atostogų žurnalas'!$F$5:$F$200,"Patvirtinta",'3. Atostogų žurnalas'!$C$5:$C$200,"&lt;="&amp;('1. Nustatymai'!$C$9+(33-1)*7+6),'3. Atostogų žurnalas'!$D$5:$D$200,"&gt;="&amp;('1. Nustatymai'!$C$9+(33-1)*7)))</f>
        <v/>
      </c>
      <c r="AI6" s="106">
        <f>IF($A6="","",COUNTIFS('3. Atostogų žurnalas'!$A$5:$A$200,$A6,'3. Atostogų žurnalas'!$F$5:$F$200,"Patvirtinta",'3. Atostogų žurnalas'!$C$5:$C$200,"&lt;="&amp;('1. Nustatymai'!$C$9+(34-1)*7+6),'3. Atostogų žurnalas'!$D$5:$D$200,"&gt;="&amp;('1. Nustatymai'!$C$9+(34-1)*7)))</f>
        <v/>
      </c>
      <c r="AJ6" s="106">
        <f>IF($A6="","",COUNTIFS('3. Atostogų žurnalas'!$A$5:$A$200,$A6,'3. Atostogų žurnalas'!$F$5:$F$200,"Patvirtinta",'3. Atostogų žurnalas'!$C$5:$C$200,"&lt;="&amp;('1. Nustatymai'!$C$9+(35-1)*7+6),'3. Atostogų žurnalas'!$D$5:$D$200,"&gt;="&amp;('1. Nustatymai'!$C$9+(35-1)*7)))</f>
        <v/>
      </c>
      <c r="AK6" s="106">
        <f>IF($A6="","",COUNTIFS('3. Atostogų žurnalas'!$A$5:$A$200,$A6,'3. Atostogų žurnalas'!$F$5:$F$200,"Patvirtinta",'3. Atostogų žurnalas'!$C$5:$C$200,"&lt;="&amp;('1. Nustatymai'!$C$9+(36-1)*7+6),'3. Atostogų žurnalas'!$D$5:$D$200,"&gt;="&amp;('1. Nustatymai'!$C$9+(36-1)*7)))</f>
        <v/>
      </c>
      <c r="AL6" s="106">
        <f>IF($A6="","",COUNTIFS('3. Atostogų žurnalas'!$A$5:$A$200,$A6,'3. Atostogų žurnalas'!$F$5:$F$200,"Patvirtinta",'3. Atostogų žurnalas'!$C$5:$C$200,"&lt;="&amp;('1. Nustatymai'!$C$9+(37-1)*7+6),'3. Atostogų žurnalas'!$D$5:$D$200,"&gt;="&amp;('1. Nustatymai'!$C$9+(37-1)*7)))</f>
        <v/>
      </c>
      <c r="AM6" s="106">
        <f>IF($A6="","",COUNTIFS('3. Atostogų žurnalas'!$A$5:$A$200,$A6,'3. Atostogų žurnalas'!$F$5:$F$200,"Patvirtinta",'3. Atostogų žurnalas'!$C$5:$C$200,"&lt;="&amp;('1. Nustatymai'!$C$9+(38-1)*7+6),'3. Atostogų žurnalas'!$D$5:$D$200,"&gt;="&amp;('1. Nustatymai'!$C$9+(38-1)*7)))</f>
        <v/>
      </c>
      <c r="AN6" s="106">
        <f>IF($A6="","",COUNTIFS('3. Atostogų žurnalas'!$A$5:$A$200,$A6,'3. Atostogų žurnalas'!$F$5:$F$200,"Patvirtinta",'3. Atostogų žurnalas'!$C$5:$C$200,"&lt;="&amp;('1. Nustatymai'!$C$9+(39-1)*7+6),'3. Atostogų žurnalas'!$D$5:$D$200,"&gt;="&amp;('1. Nustatymai'!$C$9+(39-1)*7)))</f>
        <v/>
      </c>
      <c r="AO6" s="106">
        <f>IF($A6="","",COUNTIFS('3. Atostogų žurnalas'!$A$5:$A$200,$A6,'3. Atostogų žurnalas'!$F$5:$F$200,"Patvirtinta",'3. Atostogų žurnalas'!$C$5:$C$200,"&lt;="&amp;('1. Nustatymai'!$C$9+(40-1)*7+6),'3. Atostogų žurnalas'!$D$5:$D$200,"&gt;="&amp;('1. Nustatymai'!$C$9+(40-1)*7)))</f>
        <v/>
      </c>
      <c r="AP6" s="106">
        <f>IF($A6="","",COUNTIFS('3. Atostogų žurnalas'!$A$5:$A$200,$A6,'3. Atostogų žurnalas'!$F$5:$F$200,"Patvirtinta",'3. Atostogų žurnalas'!$C$5:$C$200,"&lt;="&amp;('1. Nustatymai'!$C$9+(41-1)*7+6),'3. Atostogų žurnalas'!$D$5:$D$200,"&gt;="&amp;('1. Nustatymai'!$C$9+(41-1)*7)))</f>
        <v/>
      </c>
      <c r="AQ6" s="106">
        <f>IF($A6="","",COUNTIFS('3. Atostogų žurnalas'!$A$5:$A$200,$A6,'3. Atostogų žurnalas'!$F$5:$F$200,"Patvirtinta",'3. Atostogų žurnalas'!$C$5:$C$200,"&lt;="&amp;('1. Nustatymai'!$C$9+(42-1)*7+6),'3. Atostogų žurnalas'!$D$5:$D$200,"&gt;="&amp;('1. Nustatymai'!$C$9+(42-1)*7)))</f>
        <v/>
      </c>
      <c r="AR6" s="106">
        <f>IF($A6="","",COUNTIFS('3. Atostogų žurnalas'!$A$5:$A$200,$A6,'3. Atostogų žurnalas'!$F$5:$F$200,"Patvirtinta",'3. Atostogų žurnalas'!$C$5:$C$200,"&lt;="&amp;('1. Nustatymai'!$C$9+(43-1)*7+6),'3. Atostogų žurnalas'!$D$5:$D$200,"&gt;="&amp;('1. Nustatymai'!$C$9+(43-1)*7)))</f>
        <v/>
      </c>
      <c r="AS6" s="106">
        <f>IF($A6="","",COUNTIFS('3. Atostogų žurnalas'!$A$5:$A$200,$A6,'3. Atostogų žurnalas'!$F$5:$F$200,"Patvirtinta",'3. Atostogų žurnalas'!$C$5:$C$200,"&lt;="&amp;('1. Nustatymai'!$C$9+(44-1)*7+6),'3. Atostogų žurnalas'!$D$5:$D$200,"&gt;="&amp;('1. Nustatymai'!$C$9+(44-1)*7)))</f>
        <v/>
      </c>
      <c r="AT6" s="106">
        <f>IF($A6="","",COUNTIFS('3. Atostogų žurnalas'!$A$5:$A$200,$A6,'3. Atostogų žurnalas'!$F$5:$F$200,"Patvirtinta",'3. Atostogų žurnalas'!$C$5:$C$200,"&lt;="&amp;('1. Nustatymai'!$C$9+(45-1)*7+6),'3. Atostogų žurnalas'!$D$5:$D$200,"&gt;="&amp;('1. Nustatymai'!$C$9+(45-1)*7)))</f>
        <v/>
      </c>
      <c r="AU6" s="106">
        <f>IF($A6="","",COUNTIFS('3. Atostogų žurnalas'!$A$5:$A$200,$A6,'3. Atostogų žurnalas'!$F$5:$F$200,"Patvirtinta",'3. Atostogų žurnalas'!$C$5:$C$200,"&lt;="&amp;('1. Nustatymai'!$C$9+(46-1)*7+6),'3. Atostogų žurnalas'!$D$5:$D$200,"&gt;="&amp;('1. Nustatymai'!$C$9+(46-1)*7)))</f>
        <v/>
      </c>
      <c r="AV6" s="106">
        <f>IF($A6="","",COUNTIFS('3. Atostogų žurnalas'!$A$5:$A$200,$A6,'3. Atostogų žurnalas'!$F$5:$F$200,"Patvirtinta",'3. Atostogų žurnalas'!$C$5:$C$200,"&lt;="&amp;('1. Nustatymai'!$C$9+(47-1)*7+6),'3. Atostogų žurnalas'!$D$5:$D$200,"&gt;="&amp;('1. Nustatymai'!$C$9+(47-1)*7)))</f>
        <v/>
      </c>
      <c r="AW6" s="106">
        <f>IF($A6="","",COUNTIFS('3. Atostogų žurnalas'!$A$5:$A$200,$A6,'3. Atostogų žurnalas'!$F$5:$F$200,"Patvirtinta",'3. Atostogų žurnalas'!$C$5:$C$200,"&lt;="&amp;('1. Nustatymai'!$C$9+(48-1)*7+6),'3. Atostogų žurnalas'!$D$5:$D$200,"&gt;="&amp;('1. Nustatymai'!$C$9+(48-1)*7)))</f>
        <v/>
      </c>
      <c r="AX6" s="106">
        <f>IF($A6="","",COUNTIFS('3. Atostogų žurnalas'!$A$5:$A$200,$A6,'3. Atostogų žurnalas'!$F$5:$F$200,"Patvirtinta",'3. Atostogų žurnalas'!$C$5:$C$200,"&lt;="&amp;('1. Nustatymai'!$C$9+(49-1)*7+6),'3. Atostogų žurnalas'!$D$5:$D$200,"&gt;="&amp;('1. Nustatymai'!$C$9+(49-1)*7)))</f>
        <v/>
      </c>
      <c r="AY6" s="106">
        <f>IF($A6="","",COUNTIFS('3. Atostogų žurnalas'!$A$5:$A$200,$A6,'3. Atostogų žurnalas'!$F$5:$F$200,"Patvirtinta",'3. Atostogų žurnalas'!$C$5:$C$200,"&lt;="&amp;('1. Nustatymai'!$C$9+(50-1)*7+6),'3. Atostogų žurnalas'!$D$5:$D$200,"&gt;="&amp;('1. Nustatymai'!$C$9+(50-1)*7)))</f>
        <v/>
      </c>
      <c r="AZ6" s="106">
        <f>IF($A6="","",COUNTIFS('3. Atostogų žurnalas'!$A$5:$A$200,$A6,'3. Atostogų žurnalas'!$F$5:$F$200,"Patvirtinta",'3. Atostogų žurnalas'!$C$5:$C$200,"&lt;="&amp;('1. Nustatymai'!$C$9+(51-1)*7+6),'3. Atostogų žurnalas'!$D$5:$D$200,"&gt;="&amp;('1. Nustatymai'!$C$9+(51-1)*7)))</f>
        <v/>
      </c>
      <c r="BA6" s="106">
        <f>IF($A6="","",COUNTIFS('3. Atostogų žurnalas'!$A$5:$A$200,$A6,'3. Atostogų žurnalas'!$F$5:$F$200,"Patvirtinta",'3. Atostogų žurnalas'!$C$5:$C$200,"&lt;="&amp;('1. Nustatymai'!$C$9+(52-1)*7+6),'3. Atostogų žurnalas'!$D$5:$D$200,"&gt;="&amp;('1. Nustatymai'!$C$9+(52-1)*7)))</f>
        <v/>
      </c>
    </row>
    <row r="7" ht="18" customHeight="1" s="55">
      <c r="A7" s="105">
        <f>IF('2. Darbuotojai'!A7="","",'2. Darbuotojai'!A7)</f>
        <v/>
      </c>
      <c r="B7" s="106">
        <f>IF($A7="","",COUNTIFS('3. Atostogų žurnalas'!$A$5:$A$200,$A7,'3. Atostogų žurnalas'!$F$5:$F$200,"Patvirtinta",'3. Atostogų žurnalas'!$C$5:$C$200,"&lt;="&amp;('1. Nustatymai'!$C$9+(1-1)*7+6),'3. Atostogų žurnalas'!$D$5:$D$200,"&gt;="&amp;('1. Nustatymai'!$C$9+(1-1)*7)))</f>
        <v/>
      </c>
      <c r="C7" s="106">
        <f>IF($A7="","",COUNTIFS('3. Atostogų žurnalas'!$A$5:$A$200,$A7,'3. Atostogų žurnalas'!$F$5:$F$200,"Patvirtinta",'3. Atostogų žurnalas'!$C$5:$C$200,"&lt;="&amp;('1. Nustatymai'!$C$9+(2-1)*7+6),'3. Atostogų žurnalas'!$D$5:$D$200,"&gt;="&amp;('1. Nustatymai'!$C$9+(2-1)*7)))</f>
        <v/>
      </c>
      <c r="D7" s="106">
        <f>IF($A7="","",COUNTIFS('3. Atostogų žurnalas'!$A$5:$A$200,$A7,'3. Atostogų žurnalas'!$F$5:$F$200,"Patvirtinta",'3. Atostogų žurnalas'!$C$5:$C$200,"&lt;="&amp;('1. Nustatymai'!$C$9+(3-1)*7+6),'3. Atostogų žurnalas'!$D$5:$D$200,"&gt;="&amp;('1. Nustatymai'!$C$9+(3-1)*7)))</f>
        <v/>
      </c>
      <c r="E7" s="106">
        <f>IF($A7="","",COUNTIFS('3. Atostogų žurnalas'!$A$5:$A$200,$A7,'3. Atostogų žurnalas'!$F$5:$F$200,"Patvirtinta",'3. Atostogų žurnalas'!$C$5:$C$200,"&lt;="&amp;('1. Nustatymai'!$C$9+(4-1)*7+6),'3. Atostogų žurnalas'!$D$5:$D$200,"&gt;="&amp;('1. Nustatymai'!$C$9+(4-1)*7)))</f>
        <v/>
      </c>
      <c r="F7" s="106">
        <f>IF($A7="","",COUNTIFS('3. Atostogų žurnalas'!$A$5:$A$200,$A7,'3. Atostogų žurnalas'!$F$5:$F$200,"Patvirtinta",'3. Atostogų žurnalas'!$C$5:$C$200,"&lt;="&amp;('1. Nustatymai'!$C$9+(5-1)*7+6),'3. Atostogų žurnalas'!$D$5:$D$200,"&gt;="&amp;('1. Nustatymai'!$C$9+(5-1)*7)))</f>
        <v/>
      </c>
      <c r="G7" s="106">
        <f>IF($A7="","",COUNTIFS('3. Atostogų žurnalas'!$A$5:$A$200,$A7,'3. Atostogų žurnalas'!$F$5:$F$200,"Patvirtinta",'3. Atostogų žurnalas'!$C$5:$C$200,"&lt;="&amp;('1. Nustatymai'!$C$9+(6-1)*7+6),'3. Atostogų žurnalas'!$D$5:$D$200,"&gt;="&amp;('1. Nustatymai'!$C$9+(6-1)*7)))</f>
        <v/>
      </c>
      <c r="H7" s="106">
        <f>IF($A7="","",COUNTIFS('3. Atostogų žurnalas'!$A$5:$A$200,$A7,'3. Atostogų žurnalas'!$F$5:$F$200,"Patvirtinta",'3. Atostogų žurnalas'!$C$5:$C$200,"&lt;="&amp;('1. Nustatymai'!$C$9+(7-1)*7+6),'3. Atostogų žurnalas'!$D$5:$D$200,"&gt;="&amp;('1. Nustatymai'!$C$9+(7-1)*7)))</f>
        <v/>
      </c>
      <c r="I7" s="106">
        <f>IF($A7="","",COUNTIFS('3. Atostogų žurnalas'!$A$5:$A$200,$A7,'3. Atostogų žurnalas'!$F$5:$F$200,"Patvirtinta",'3. Atostogų žurnalas'!$C$5:$C$200,"&lt;="&amp;('1. Nustatymai'!$C$9+(8-1)*7+6),'3. Atostogų žurnalas'!$D$5:$D$200,"&gt;="&amp;('1. Nustatymai'!$C$9+(8-1)*7)))</f>
        <v/>
      </c>
      <c r="J7" s="106">
        <f>IF($A7="","",COUNTIFS('3. Atostogų žurnalas'!$A$5:$A$200,$A7,'3. Atostogų žurnalas'!$F$5:$F$200,"Patvirtinta",'3. Atostogų žurnalas'!$C$5:$C$200,"&lt;="&amp;('1. Nustatymai'!$C$9+(9-1)*7+6),'3. Atostogų žurnalas'!$D$5:$D$200,"&gt;="&amp;('1. Nustatymai'!$C$9+(9-1)*7)))</f>
        <v/>
      </c>
      <c r="K7" s="106">
        <f>IF($A7="","",COUNTIFS('3. Atostogų žurnalas'!$A$5:$A$200,$A7,'3. Atostogų žurnalas'!$F$5:$F$200,"Patvirtinta",'3. Atostogų žurnalas'!$C$5:$C$200,"&lt;="&amp;('1. Nustatymai'!$C$9+(10-1)*7+6),'3. Atostogų žurnalas'!$D$5:$D$200,"&gt;="&amp;('1. Nustatymai'!$C$9+(10-1)*7)))</f>
        <v/>
      </c>
      <c r="L7" s="106">
        <f>IF($A7="","",COUNTIFS('3. Atostogų žurnalas'!$A$5:$A$200,$A7,'3. Atostogų žurnalas'!$F$5:$F$200,"Patvirtinta",'3. Atostogų žurnalas'!$C$5:$C$200,"&lt;="&amp;('1. Nustatymai'!$C$9+(11-1)*7+6),'3. Atostogų žurnalas'!$D$5:$D$200,"&gt;="&amp;('1. Nustatymai'!$C$9+(11-1)*7)))</f>
        <v/>
      </c>
      <c r="M7" s="106">
        <f>IF($A7="","",COUNTIFS('3. Atostogų žurnalas'!$A$5:$A$200,$A7,'3. Atostogų žurnalas'!$F$5:$F$200,"Patvirtinta",'3. Atostogų žurnalas'!$C$5:$C$200,"&lt;="&amp;('1. Nustatymai'!$C$9+(12-1)*7+6),'3. Atostogų žurnalas'!$D$5:$D$200,"&gt;="&amp;('1. Nustatymai'!$C$9+(12-1)*7)))</f>
        <v/>
      </c>
      <c r="N7" s="106">
        <f>IF($A7="","",COUNTIFS('3. Atostogų žurnalas'!$A$5:$A$200,$A7,'3. Atostogų žurnalas'!$F$5:$F$200,"Patvirtinta",'3. Atostogų žurnalas'!$C$5:$C$200,"&lt;="&amp;('1. Nustatymai'!$C$9+(13-1)*7+6),'3. Atostogų žurnalas'!$D$5:$D$200,"&gt;="&amp;('1. Nustatymai'!$C$9+(13-1)*7)))</f>
        <v/>
      </c>
      <c r="O7" s="106">
        <f>IF($A7="","",COUNTIFS('3. Atostogų žurnalas'!$A$5:$A$200,$A7,'3. Atostogų žurnalas'!$F$5:$F$200,"Patvirtinta",'3. Atostogų žurnalas'!$C$5:$C$200,"&lt;="&amp;('1. Nustatymai'!$C$9+(14-1)*7+6),'3. Atostogų žurnalas'!$D$5:$D$200,"&gt;="&amp;('1. Nustatymai'!$C$9+(14-1)*7)))</f>
        <v/>
      </c>
      <c r="P7" s="106">
        <f>IF($A7="","",COUNTIFS('3. Atostogų žurnalas'!$A$5:$A$200,$A7,'3. Atostogų žurnalas'!$F$5:$F$200,"Patvirtinta",'3. Atostogų žurnalas'!$C$5:$C$200,"&lt;="&amp;('1. Nustatymai'!$C$9+(15-1)*7+6),'3. Atostogų žurnalas'!$D$5:$D$200,"&gt;="&amp;('1. Nustatymai'!$C$9+(15-1)*7)))</f>
        <v/>
      </c>
      <c r="Q7" s="106">
        <f>IF($A7="","",COUNTIFS('3. Atostogų žurnalas'!$A$5:$A$200,$A7,'3. Atostogų žurnalas'!$F$5:$F$200,"Patvirtinta",'3. Atostogų žurnalas'!$C$5:$C$200,"&lt;="&amp;('1. Nustatymai'!$C$9+(16-1)*7+6),'3. Atostogų žurnalas'!$D$5:$D$200,"&gt;="&amp;('1. Nustatymai'!$C$9+(16-1)*7)))</f>
        <v/>
      </c>
      <c r="R7" s="106">
        <f>IF($A7="","",COUNTIFS('3. Atostogų žurnalas'!$A$5:$A$200,$A7,'3. Atostogų žurnalas'!$F$5:$F$200,"Patvirtinta",'3. Atostogų žurnalas'!$C$5:$C$200,"&lt;="&amp;('1. Nustatymai'!$C$9+(17-1)*7+6),'3. Atostogų žurnalas'!$D$5:$D$200,"&gt;="&amp;('1. Nustatymai'!$C$9+(17-1)*7)))</f>
        <v/>
      </c>
      <c r="S7" s="106">
        <f>IF($A7="","",COUNTIFS('3. Atostogų žurnalas'!$A$5:$A$200,$A7,'3. Atostogų žurnalas'!$F$5:$F$200,"Patvirtinta",'3. Atostogų žurnalas'!$C$5:$C$200,"&lt;="&amp;('1. Nustatymai'!$C$9+(18-1)*7+6),'3. Atostogų žurnalas'!$D$5:$D$200,"&gt;="&amp;('1. Nustatymai'!$C$9+(18-1)*7)))</f>
        <v/>
      </c>
      <c r="T7" s="106">
        <f>IF($A7="","",COUNTIFS('3. Atostogų žurnalas'!$A$5:$A$200,$A7,'3. Atostogų žurnalas'!$F$5:$F$200,"Patvirtinta",'3. Atostogų žurnalas'!$C$5:$C$200,"&lt;="&amp;('1. Nustatymai'!$C$9+(19-1)*7+6),'3. Atostogų žurnalas'!$D$5:$D$200,"&gt;="&amp;('1. Nustatymai'!$C$9+(19-1)*7)))</f>
        <v/>
      </c>
      <c r="U7" s="106">
        <f>IF($A7="","",COUNTIFS('3. Atostogų žurnalas'!$A$5:$A$200,$A7,'3. Atostogų žurnalas'!$F$5:$F$200,"Patvirtinta",'3. Atostogų žurnalas'!$C$5:$C$200,"&lt;="&amp;('1. Nustatymai'!$C$9+(20-1)*7+6),'3. Atostogų žurnalas'!$D$5:$D$200,"&gt;="&amp;('1. Nustatymai'!$C$9+(20-1)*7)))</f>
        <v/>
      </c>
      <c r="V7" s="106">
        <f>IF($A7="","",COUNTIFS('3. Atostogų žurnalas'!$A$5:$A$200,$A7,'3. Atostogų žurnalas'!$F$5:$F$200,"Patvirtinta",'3. Atostogų žurnalas'!$C$5:$C$200,"&lt;="&amp;('1. Nustatymai'!$C$9+(21-1)*7+6),'3. Atostogų žurnalas'!$D$5:$D$200,"&gt;="&amp;('1. Nustatymai'!$C$9+(21-1)*7)))</f>
        <v/>
      </c>
      <c r="W7" s="106">
        <f>IF($A7="","",COUNTIFS('3. Atostogų žurnalas'!$A$5:$A$200,$A7,'3. Atostogų žurnalas'!$F$5:$F$200,"Patvirtinta",'3. Atostogų žurnalas'!$C$5:$C$200,"&lt;="&amp;('1. Nustatymai'!$C$9+(22-1)*7+6),'3. Atostogų žurnalas'!$D$5:$D$200,"&gt;="&amp;('1. Nustatymai'!$C$9+(22-1)*7)))</f>
        <v/>
      </c>
      <c r="X7" s="106">
        <f>IF($A7="","",COUNTIFS('3. Atostogų žurnalas'!$A$5:$A$200,$A7,'3. Atostogų žurnalas'!$F$5:$F$200,"Patvirtinta",'3. Atostogų žurnalas'!$C$5:$C$200,"&lt;="&amp;('1. Nustatymai'!$C$9+(23-1)*7+6),'3. Atostogų žurnalas'!$D$5:$D$200,"&gt;="&amp;('1. Nustatymai'!$C$9+(23-1)*7)))</f>
        <v/>
      </c>
      <c r="Y7" s="106">
        <f>IF($A7="","",COUNTIFS('3. Atostogų žurnalas'!$A$5:$A$200,$A7,'3. Atostogų žurnalas'!$F$5:$F$200,"Patvirtinta",'3. Atostogų žurnalas'!$C$5:$C$200,"&lt;="&amp;('1. Nustatymai'!$C$9+(24-1)*7+6),'3. Atostogų žurnalas'!$D$5:$D$200,"&gt;="&amp;('1. Nustatymai'!$C$9+(24-1)*7)))</f>
        <v/>
      </c>
      <c r="Z7" s="106">
        <f>IF($A7="","",COUNTIFS('3. Atostogų žurnalas'!$A$5:$A$200,$A7,'3. Atostogų žurnalas'!$F$5:$F$200,"Patvirtinta",'3. Atostogų žurnalas'!$C$5:$C$200,"&lt;="&amp;('1. Nustatymai'!$C$9+(25-1)*7+6),'3. Atostogų žurnalas'!$D$5:$D$200,"&gt;="&amp;('1. Nustatymai'!$C$9+(25-1)*7)))</f>
        <v/>
      </c>
      <c r="AA7" s="106">
        <f>IF($A7="","",COUNTIFS('3. Atostogų žurnalas'!$A$5:$A$200,$A7,'3. Atostogų žurnalas'!$F$5:$F$200,"Patvirtinta",'3. Atostogų žurnalas'!$C$5:$C$200,"&lt;="&amp;('1. Nustatymai'!$C$9+(26-1)*7+6),'3. Atostogų žurnalas'!$D$5:$D$200,"&gt;="&amp;('1. Nustatymai'!$C$9+(26-1)*7)))</f>
        <v/>
      </c>
      <c r="AB7" s="106">
        <f>IF($A7="","",COUNTIFS('3. Atostogų žurnalas'!$A$5:$A$200,$A7,'3. Atostogų žurnalas'!$F$5:$F$200,"Patvirtinta",'3. Atostogų žurnalas'!$C$5:$C$200,"&lt;="&amp;('1. Nustatymai'!$C$9+(27-1)*7+6),'3. Atostogų žurnalas'!$D$5:$D$200,"&gt;="&amp;('1. Nustatymai'!$C$9+(27-1)*7)))</f>
        <v/>
      </c>
      <c r="AC7" s="106">
        <f>IF($A7="","",COUNTIFS('3. Atostogų žurnalas'!$A$5:$A$200,$A7,'3. Atostogų žurnalas'!$F$5:$F$200,"Patvirtinta",'3. Atostogų žurnalas'!$C$5:$C$200,"&lt;="&amp;('1. Nustatymai'!$C$9+(28-1)*7+6),'3. Atostogų žurnalas'!$D$5:$D$200,"&gt;="&amp;('1. Nustatymai'!$C$9+(28-1)*7)))</f>
        <v/>
      </c>
      <c r="AD7" s="106">
        <f>IF($A7="","",COUNTIFS('3. Atostogų žurnalas'!$A$5:$A$200,$A7,'3. Atostogų žurnalas'!$F$5:$F$200,"Patvirtinta",'3. Atostogų žurnalas'!$C$5:$C$200,"&lt;="&amp;('1. Nustatymai'!$C$9+(29-1)*7+6),'3. Atostogų žurnalas'!$D$5:$D$200,"&gt;="&amp;('1. Nustatymai'!$C$9+(29-1)*7)))</f>
        <v/>
      </c>
      <c r="AE7" s="106">
        <f>IF($A7="","",COUNTIFS('3. Atostogų žurnalas'!$A$5:$A$200,$A7,'3. Atostogų žurnalas'!$F$5:$F$200,"Patvirtinta",'3. Atostogų žurnalas'!$C$5:$C$200,"&lt;="&amp;('1. Nustatymai'!$C$9+(30-1)*7+6),'3. Atostogų žurnalas'!$D$5:$D$200,"&gt;="&amp;('1. Nustatymai'!$C$9+(30-1)*7)))</f>
        <v/>
      </c>
      <c r="AF7" s="106">
        <f>IF($A7="","",COUNTIFS('3. Atostogų žurnalas'!$A$5:$A$200,$A7,'3. Atostogų žurnalas'!$F$5:$F$200,"Patvirtinta",'3. Atostogų žurnalas'!$C$5:$C$200,"&lt;="&amp;('1. Nustatymai'!$C$9+(31-1)*7+6),'3. Atostogų žurnalas'!$D$5:$D$200,"&gt;="&amp;('1. Nustatymai'!$C$9+(31-1)*7)))</f>
        <v/>
      </c>
      <c r="AG7" s="106">
        <f>IF($A7="","",COUNTIFS('3. Atostogų žurnalas'!$A$5:$A$200,$A7,'3. Atostogų žurnalas'!$F$5:$F$200,"Patvirtinta",'3. Atostogų žurnalas'!$C$5:$C$200,"&lt;="&amp;('1. Nustatymai'!$C$9+(32-1)*7+6),'3. Atostogų žurnalas'!$D$5:$D$200,"&gt;="&amp;('1. Nustatymai'!$C$9+(32-1)*7)))</f>
        <v/>
      </c>
      <c r="AH7" s="106">
        <f>IF($A7="","",COUNTIFS('3. Atostogų žurnalas'!$A$5:$A$200,$A7,'3. Atostogų žurnalas'!$F$5:$F$200,"Patvirtinta",'3. Atostogų žurnalas'!$C$5:$C$200,"&lt;="&amp;('1. Nustatymai'!$C$9+(33-1)*7+6),'3. Atostogų žurnalas'!$D$5:$D$200,"&gt;="&amp;('1. Nustatymai'!$C$9+(33-1)*7)))</f>
        <v/>
      </c>
      <c r="AI7" s="106">
        <f>IF($A7="","",COUNTIFS('3. Atostogų žurnalas'!$A$5:$A$200,$A7,'3. Atostogų žurnalas'!$F$5:$F$200,"Patvirtinta",'3. Atostogų žurnalas'!$C$5:$C$200,"&lt;="&amp;('1. Nustatymai'!$C$9+(34-1)*7+6),'3. Atostogų žurnalas'!$D$5:$D$200,"&gt;="&amp;('1. Nustatymai'!$C$9+(34-1)*7)))</f>
        <v/>
      </c>
      <c r="AJ7" s="106">
        <f>IF($A7="","",COUNTIFS('3. Atostogų žurnalas'!$A$5:$A$200,$A7,'3. Atostogų žurnalas'!$F$5:$F$200,"Patvirtinta",'3. Atostogų žurnalas'!$C$5:$C$200,"&lt;="&amp;('1. Nustatymai'!$C$9+(35-1)*7+6),'3. Atostogų žurnalas'!$D$5:$D$200,"&gt;="&amp;('1. Nustatymai'!$C$9+(35-1)*7)))</f>
        <v/>
      </c>
      <c r="AK7" s="106">
        <f>IF($A7="","",COUNTIFS('3. Atostogų žurnalas'!$A$5:$A$200,$A7,'3. Atostogų žurnalas'!$F$5:$F$200,"Patvirtinta",'3. Atostogų žurnalas'!$C$5:$C$200,"&lt;="&amp;('1. Nustatymai'!$C$9+(36-1)*7+6),'3. Atostogų žurnalas'!$D$5:$D$200,"&gt;="&amp;('1. Nustatymai'!$C$9+(36-1)*7)))</f>
        <v/>
      </c>
      <c r="AL7" s="106">
        <f>IF($A7="","",COUNTIFS('3. Atostogų žurnalas'!$A$5:$A$200,$A7,'3. Atostogų žurnalas'!$F$5:$F$200,"Patvirtinta",'3. Atostogų žurnalas'!$C$5:$C$200,"&lt;="&amp;('1. Nustatymai'!$C$9+(37-1)*7+6),'3. Atostogų žurnalas'!$D$5:$D$200,"&gt;="&amp;('1. Nustatymai'!$C$9+(37-1)*7)))</f>
        <v/>
      </c>
      <c r="AM7" s="106">
        <f>IF($A7="","",COUNTIFS('3. Atostogų žurnalas'!$A$5:$A$200,$A7,'3. Atostogų žurnalas'!$F$5:$F$200,"Patvirtinta",'3. Atostogų žurnalas'!$C$5:$C$200,"&lt;="&amp;('1. Nustatymai'!$C$9+(38-1)*7+6),'3. Atostogų žurnalas'!$D$5:$D$200,"&gt;="&amp;('1. Nustatymai'!$C$9+(38-1)*7)))</f>
        <v/>
      </c>
      <c r="AN7" s="106">
        <f>IF($A7="","",COUNTIFS('3. Atostogų žurnalas'!$A$5:$A$200,$A7,'3. Atostogų žurnalas'!$F$5:$F$200,"Patvirtinta",'3. Atostogų žurnalas'!$C$5:$C$200,"&lt;="&amp;('1. Nustatymai'!$C$9+(39-1)*7+6),'3. Atostogų žurnalas'!$D$5:$D$200,"&gt;="&amp;('1. Nustatymai'!$C$9+(39-1)*7)))</f>
        <v/>
      </c>
      <c r="AO7" s="106">
        <f>IF($A7="","",COUNTIFS('3. Atostogų žurnalas'!$A$5:$A$200,$A7,'3. Atostogų žurnalas'!$F$5:$F$200,"Patvirtinta",'3. Atostogų žurnalas'!$C$5:$C$200,"&lt;="&amp;('1. Nustatymai'!$C$9+(40-1)*7+6),'3. Atostogų žurnalas'!$D$5:$D$200,"&gt;="&amp;('1. Nustatymai'!$C$9+(40-1)*7)))</f>
        <v/>
      </c>
      <c r="AP7" s="106">
        <f>IF($A7="","",COUNTIFS('3. Atostogų žurnalas'!$A$5:$A$200,$A7,'3. Atostogų žurnalas'!$F$5:$F$200,"Patvirtinta",'3. Atostogų žurnalas'!$C$5:$C$200,"&lt;="&amp;('1. Nustatymai'!$C$9+(41-1)*7+6),'3. Atostogų žurnalas'!$D$5:$D$200,"&gt;="&amp;('1. Nustatymai'!$C$9+(41-1)*7)))</f>
        <v/>
      </c>
      <c r="AQ7" s="106">
        <f>IF($A7="","",COUNTIFS('3. Atostogų žurnalas'!$A$5:$A$200,$A7,'3. Atostogų žurnalas'!$F$5:$F$200,"Patvirtinta",'3. Atostogų žurnalas'!$C$5:$C$200,"&lt;="&amp;('1. Nustatymai'!$C$9+(42-1)*7+6),'3. Atostogų žurnalas'!$D$5:$D$200,"&gt;="&amp;('1. Nustatymai'!$C$9+(42-1)*7)))</f>
        <v/>
      </c>
      <c r="AR7" s="106">
        <f>IF($A7="","",COUNTIFS('3. Atostogų žurnalas'!$A$5:$A$200,$A7,'3. Atostogų žurnalas'!$F$5:$F$200,"Patvirtinta",'3. Atostogų žurnalas'!$C$5:$C$200,"&lt;="&amp;('1. Nustatymai'!$C$9+(43-1)*7+6),'3. Atostogų žurnalas'!$D$5:$D$200,"&gt;="&amp;('1. Nustatymai'!$C$9+(43-1)*7)))</f>
        <v/>
      </c>
      <c r="AS7" s="106">
        <f>IF($A7="","",COUNTIFS('3. Atostogų žurnalas'!$A$5:$A$200,$A7,'3. Atostogų žurnalas'!$F$5:$F$200,"Patvirtinta",'3. Atostogų žurnalas'!$C$5:$C$200,"&lt;="&amp;('1. Nustatymai'!$C$9+(44-1)*7+6),'3. Atostogų žurnalas'!$D$5:$D$200,"&gt;="&amp;('1. Nustatymai'!$C$9+(44-1)*7)))</f>
        <v/>
      </c>
      <c r="AT7" s="106">
        <f>IF($A7="","",COUNTIFS('3. Atostogų žurnalas'!$A$5:$A$200,$A7,'3. Atostogų žurnalas'!$F$5:$F$200,"Patvirtinta",'3. Atostogų žurnalas'!$C$5:$C$200,"&lt;="&amp;('1. Nustatymai'!$C$9+(45-1)*7+6),'3. Atostogų žurnalas'!$D$5:$D$200,"&gt;="&amp;('1. Nustatymai'!$C$9+(45-1)*7)))</f>
        <v/>
      </c>
      <c r="AU7" s="106">
        <f>IF($A7="","",COUNTIFS('3. Atostogų žurnalas'!$A$5:$A$200,$A7,'3. Atostogų žurnalas'!$F$5:$F$200,"Patvirtinta",'3. Atostogų žurnalas'!$C$5:$C$200,"&lt;="&amp;('1. Nustatymai'!$C$9+(46-1)*7+6),'3. Atostogų žurnalas'!$D$5:$D$200,"&gt;="&amp;('1. Nustatymai'!$C$9+(46-1)*7)))</f>
        <v/>
      </c>
      <c r="AV7" s="106">
        <f>IF($A7="","",COUNTIFS('3. Atostogų žurnalas'!$A$5:$A$200,$A7,'3. Atostogų žurnalas'!$F$5:$F$200,"Patvirtinta",'3. Atostogų žurnalas'!$C$5:$C$200,"&lt;="&amp;('1. Nustatymai'!$C$9+(47-1)*7+6),'3. Atostogų žurnalas'!$D$5:$D$200,"&gt;="&amp;('1. Nustatymai'!$C$9+(47-1)*7)))</f>
        <v/>
      </c>
      <c r="AW7" s="106">
        <f>IF($A7="","",COUNTIFS('3. Atostogų žurnalas'!$A$5:$A$200,$A7,'3. Atostogų žurnalas'!$F$5:$F$200,"Patvirtinta",'3. Atostogų žurnalas'!$C$5:$C$200,"&lt;="&amp;('1. Nustatymai'!$C$9+(48-1)*7+6),'3. Atostogų žurnalas'!$D$5:$D$200,"&gt;="&amp;('1. Nustatymai'!$C$9+(48-1)*7)))</f>
        <v/>
      </c>
      <c r="AX7" s="106">
        <f>IF($A7="","",COUNTIFS('3. Atostogų žurnalas'!$A$5:$A$200,$A7,'3. Atostogų žurnalas'!$F$5:$F$200,"Patvirtinta",'3. Atostogų žurnalas'!$C$5:$C$200,"&lt;="&amp;('1. Nustatymai'!$C$9+(49-1)*7+6),'3. Atostogų žurnalas'!$D$5:$D$200,"&gt;="&amp;('1. Nustatymai'!$C$9+(49-1)*7)))</f>
        <v/>
      </c>
      <c r="AY7" s="106">
        <f>IF($A7="","",COUNTIFS('3. Atostogų žurnalas'!$A$5:$A$200,$A7,'3. Atostogų žurnalas'!$F$5:$F$200,"Patvirtinta",'3. Atostogų žurnalas'!$C$5:$C$200,"&lt;="&amp;('1. Nustatymai'!$C$9+(50-1)*7+6),'3. Atostogų žurnalas'!$D$5:$D$200,"&gt;="&amp;('1. Nustatymai'!$C$9+(50-1)*7)))</f>
        <v/>
      </c>
      <c r="AZ7" s="106">
        <f>IF($A7="","",COUNTIFS('3. Atostogų žurnalas'!$A$5:$A$200,$A7,'3. Atostogų žurnalas'!$F$5:$F$200,"Patvirtinta",'3. Atostogų žurnalas'!$C$5:$C$200,"&lt;="&amp;('1. Nustatymai'!$C$9+(51-1)*7+6),'3. Atostogų žurnalas'!$D$5:$D$200,"&gt;="&amp;('1. Nustatymai'!$C$9+(51-1)*7)))</f>
        <v/>
      </c>
      <c r="BA7" s="106">
        <f>IF($A7="","",COUNTIFS('3. Atostogų žurnalas'!$A$5:$A$200,$A7,'3. Atostogų žurnalas'!$F$5:$F$200,"Patvirtinta",'3. Atostogų žurnalas'!$C$5:$C$200,"&lt;="&amp;('1. Nustatymai'!$C$9+(52-1)*7+6),'3. Atostogų žurnalas'!$D$5:$D$200,"&gt;="&amp;('1. Nustatymai'!$C$9+(52-1)*7)))</f>
        <v/>
      </c>
    </row>
    <row r="8" ht="18" customHeight="1" s="55">
      <c r="A8" s="105">
        <f>IF('2. Darbuotojai'!A8="","",'2. Darbuotojai'!A8)</f>
        <v/>
      </c>
      <c r="B8" s="106">
        <f>IF($A8="","",COUNTIFS('3. Atostogų žurnalas'!$A$5:$A$200,$A8,'3. Atostogų žurnalas'!$F$5:$F$200,"Patvirtinta",'3. Atostogų žurnalas'!$C$5:$C$200,"&lt;="&amp;('1. Nustatymai'!$C$9+(1-1)*7+6),'3. Atostogų žurnalas'!$D$5:$D$200,"&gt;="&amp;('1. Nustatymai'!$C$9+(1-1)*7)))</f>
        <v/>
      </c>
      <c r="C8" s="106">
        <f>IF($A8="","",COUNTIFS('3. Atostogų žurnalas'!$A$5:$A$200,$A8,'3. Atostogų žurnalas'!$F$5:$F$200,"Patvirtinta",'3. Atostogų žurnalas'!$C$5:$C$200,"&lt;="&amp;('1. Nustatymai'!$C$9+(2-1)*7+6),'3. Atostogų žurnalas'!$D$5:$D$200,"&gt;="&amp;('1. Nustatymai'!$C$9+(2-1)*7)))</f>
        <v/>
      </c>
      <c r="D8" s="106">
        <f>IF($A8="","",COUNTIFS('3. Atostogų žurnalas'!$A$5:$A$200,$A8,'3. Atostogų žurnalas'!$F$5:$F$200,"Patvirtinta",'3. Atostogų žurnalas'!$C$5:$C$200,"&lt;="&amp;('1. Nustatymai'!$C$9+(3-1)*7+6),'3. Atostogų žurnalas'!$D$5:$D$200,"&gt;="&amp;('1. Nustatymai'!$C$9+(3-1)*7)))</f>
        <v/>
      </c>
      <c r="E8" s="106">
        <f>IF($A8="","",COUNTIFS('3. Atostogų žurnalas'!$A$5:$A$200,$A8,'3. Atostogų žurnalas'!$F$5:$F$200,"Patvirtinta",'3. Atostogų žurnalas'!$C$5:$C$200,"&lt;="&amp;('1. Nustatymai'!$C$9+(4-1)*7+6),'3. Atostogų žurnalas'!$D$5:$D$200,"&gt;="&amp;('1. Nustatymai'!$C$9+(4-1)*7)))</f>
        <v/>
      </c>
      <c r="F8" s="106">
        <f>IF($A8="","",COUNTIFS('3. Atostogų žurnalas'!$A$5:$A$200,$A8,'3. Atostogų žurnalas'!$F$5:$F$200,"Patvirtinta",'3. Atostogų žurnalas'!$C$5:$C$200,"&lt;="&amp;('1. Nustatymai'!$C$9+(5-1)*7+6),'3. Atostogų žurnalas'!$D$5:$D$200,"&gt;="&amp;('1. Nustatymai'!$C$9+(5-1)*7)))</f>
        <v/>
      </c>
      <c r="G8" s="106">
        <f>IF($A8="","",COUNTIFS('3. Atostogų žurnalas'!$A$5:$A$200,$A8,'3. Atostogų žurnalas'!$F$5:$F$200,"Patvirtinta",'3. Atostogų žurnalas'!$C$5:$C$200,"&lt;="&amp;('1. Nustatymai'!$C$9+(6-1)*7+6),'3. Atostogų žurnalas'!$D$5:$D$200,"&gt;="&amp;('1. Nustatymai'!$C$9+(6-1)*7)))</f>
        <v/>
      </c>
      <c r="H8" s="106">
        <f>IF($A8="","",COUNTIFS('3. Atostogų žurnalas'!$A$5:$A$200,$A8,'3. Atostogų žurnalas'!$F$5:$F$200,"Patvirtinta",'3. Atostogų žurnalas'!$C$5:$C$200,"&lt;="&amp;('1. Nustatymai'!$C$9+(7-1)*7+6),'3. Atostogų žurnalas'!$D$5:$D$200,"&gt;="&amp;('1. Nustatymai'!$C$9+(7-1)*7)))</f>
        <v/>
      </c>
      <c r="I8" s="106">
        <f>IF($A8="","",COUNTIFS('3. Atostogų žurnalas'!$A$5:$A$200,$A8,'3. Atostogų žurnalas'!$F$5:$F$200,"Patvirtinta",'3. Atostogų žurnalas'!$C$5:$C$200,"&lt;="&amp;('1. Nustatymai'!$C$9+(8-1)*7+6),'3. Atostogų žurnalas'!$D$5:$D$200,"&gt;="&amp;('1. Nustatymai'!$C$9+(8-1)*7)))</f>
        <v/>
      </c>
      <c r="J8" s="106">
        <f>IF($A8="","",COUNTIFS('3. Atostogų žurnalas'!$A$5:$A$200,$A8,'3. Atostogų žurnalas'!$F$5:$F$200,"Patvirtinta",'3. Atostogų žurnalas'!$C$5:$C$200,"&lt;="&amp;('1. Nustatymai'!$C$9+(9-1)*7+6),'3. Atostogų žurnalas'!$D$5:$D$200,"&gt;="&amp;('1. Nustatymai'!$C$9+(9-1)*7)))</f>
        <v/>
      </c>
      <c r="K8" s="106">
        <f>IF($A8="","",COUNTIFS('3. Atostogų žurnalas'!$A$5:$A$200,$A8,'3. Atostogų žurnalas'!$F$5:$F$200,"Patvirtinta",'3. Atostogų žurnalas'!$C$5:$C$200,"&lt;="&amp;('1. Nustatymai'!$C$9+(10-1)*7+6),'3. Atostogų žurnalas'!$D$5:$D$200,"&gt;="&amp;('1. Nustatymai'!$C$9+(10-1)*7)))</f>
        <v/>
      </c>
      <c r="L8" s="106">
        <f>IF($A8="","",COUNTIFS('3. Atostogų žurnalas'!$A$5:$A$200,$A8,'3. Atostogų žurnalas'!$F$5:$F$200,"Patvirtinta",'3. Atostogų žurnalas'!$C$5:$C$200,"&lt;="&amp;('1. Nustatymai'!$C$9+(11-1)*7+6),'3. Atostogų žurnalas'!$D$5:$D$200,"&gt;="&amp;('1. Nustatymai'!$C$9+(11-1)*7)))</f>
        <v/>
      </c>
      <c r="M8" s="106">
        <f>IF($A8="","",COUNTIFS('3. Atostogų žurnalas'!$A$5:$A$200,$A8,'3. Atostogų žurnalas'!$F$5:$F$200,"Patvirtinta",'3. Atostogų žurnalas'!$C$5:$C$200,"&lt;="&amp;('1. Nustatymai'!$C$9+(12-1)*7+6),'3. Atostogų žurnalas'!$D$5:$D$200,"&gt;="&amp;('1. Nustatymai'!$C$9+(12-1)*7)))</f>
        <v/>
      </c>
      <c r="N8" s="106">
        <f>IF($A8="","",COUNTIFS('3. Atostogų žurnalas'!$A$5:$A$200,$A8,'3. Atostogų žurnalas'!$F$5:$F$200,"Patvirtinta",'3. Atostogų žurnalas'!$C$5:$C$200,"&lt;="&amp;('1. Nustatymai'!$C$9+(13-1)*7+6),'3. Atostogų žurnalas'!$D$5:$D$200,"&gt;="&amp;('1. Nustatymai'!$C$9+(13-1)*7)))</f>
        <v/>
      </c>
      <c r="O8" s="106">
        <f>IF($A8="","",COUNTIFS('3. Atostogų žurnalas'!$A$5:$A$200,$A8,'3. Atostogų žurnalas'!$F$5:$F$200,"Patvirtinta",'3. Atostogų žurnalas'!$C$5:$C$200,"&lt;="&amp;('1. Nustatymai'!$C$9+(14-1)*7+6),'3. Atostogų žurnalas'!$D$5:$D$200,"&gt;="&amp;('1. Nustatymai'!$C$9+(14-1)*7)))</f>
        <v/>
      </c>
      <c r="P8" s="106">
        <f>IF($A8="","",COUNTIFS('3. Atostogų žurnalas'!$A$5:$A$200,$A8,'3. Atostogų žurnalas'!$F$5:$F$200,"Patvirtinta",'3. Atostogų žurnalas'!$C$5:$C$200,"&lt;="&amp;('1. Nustatymai'!$C$9+(15-1)*7+6),'3. Atostogų žurnalas'!$D$5:$D$200,"&gt;="&amp;('1. Nustatymai'!$C$9+(15-1)*7)))</f>
        <v/>
      </c>
      <c r="Q8" s="106">
        <f>IF($A8="","",COUNTIFS('3. Atostogų žurnalas'!$A$5:$A$200,$A8,'3. Atostogų žurnalas'!$F$5:$F$200,"Patvirtinta",'3. Atostogų žurnalas'!$C$5:$C$200,"&lt;="&amp;('1. Nustatymai'!$C$9+(16-1)*7+6),'3. Atostogų žurnalas'!$D$5:$D$200,"&gt;="&amp;('1. Nustatymai'!$C$9+(16-1)*7)))</f>
        <v/>
      </c>
      <c r="R8" s="106">
        <f>IF($A8="","",COUNTIFS('3. Atostogų žurnalas'!$A$5:$A$200,$A8,'3. Atostogų žurnalas'!$F$5:$F$200,"Patvirtinta",'3. Atostogų žurnalas'!$C$5:$C$200,"&lt;="&amp;('1. Nustatymai'!$C$9+(17-1)*7+6),'3. Atostogų žurnalas'!$D$5:$D$200,"&gt;="&amp;('1. Nustatymai'!$C$9+(17-1)*7)))</f>
        <v/>
      </c>
      <c r="S8" s="106">
        <f>IF($A8="","",COUNTIFS('3. Atostogų žurnalas'!$A$5:$A$200,$A8,'3. Atostogų žurnalas'!$F$5:$F$200,"Patvirtinta",'3. Atostogų žurnalas'!$C$5:$C$200,"&lt;="&amp;('1. Nustatymai'!$C$9+(18-1)*7+6),'3. Atostogų žurnalas'!$D$5:$D$200,"&gt;="&amp;('1. Nustatymai'!$C$9+(18-1)*7)))</f>
        <v/>
      </c>
      <c r="T8" s="106">
        <f>IF($A8="","",COUNTIFS('3. Atostogų žurnalas'!$A$5:$A$200,$A8,'3. Atostogų žurnalas'!$F$5:$F$200,"Patvirtinta",'3. Atostogų žurnalas'!$C$5:$C$200,"&lt;="&amp;('1. Nustatymai'!$C$9+(19-1)*7+6),'3. Atostogų žurnalas'!$D$5:$D$200,"&gt;="&amp;('1. Nustatymai'!$C$9+(19-1)*7)))</f>
        <v/>
      </c>
      <c r="U8" s="106">
        <f>IF($A8="","",COUNTIFS('3. Atostogų žurnalas'!$A$5:$A$200,$A8,'3. Atostogų žurnalas'!$F$5:$F$200,"Patvirtinta",'3. Atostogų žurnalas'!$C$5:$C$200,"&lt;="&amp;('1. Nustatymai'!$C$9+(20-1)*7+6),'3. Atostogų žurnalas'!$D$5:$D$200,"&gt;="&amp;('1. Nustatymai'!$C$9+(20-1)*7)))</f>
        <v/>
      </c>
      <c r="V8" s="106">
        <f>IF($A8="","",COUNTIFS('3. Atostogų žurnalas'!$A$5:$A$200,$A8,'3. Atostogų žurnalas'!$F$5:$F$200,"Patvirtinta",'3. Atostogų žurnalas'!$C$5:$C$200,"&lt;="&amp;('1. Nustatymai'!$C$9+(21-1)*7+6),'3. Atostogų žurnalas'!$D$5:$D$200,"&gt;="&amp;('1. Nustatymai'!$C$9+(21-1)*7)))</f>
        <v/>
      </c>
      <c r="W8" s="106">
        <f>IF($A8="","",COUNTIFS('3. Atostogų žurnalas'!$A$5:$A$200,$A8,'3. Atostogų žurnalas'!$F$5:$F$200,"Patvirtinta",'3. Atostogų žurnalas'!$C$5:$C$200,"&lt;="&amp;('1. Nustatymai'!$C$9+(22-1)*7+6),'3. Atostogų žurnalas'!$D$5:$D$200,"&gt;="&amp;('1. Nustatymai'!$C$9+(22-1)*7)))</f>
        <v/>
      </c>
      <c r="X8" s="106">
        <f>IF($A8="","",COUNTIFS('3. Atostogų žurnalas'!$A$5:$A$200,$A8,'3. Atostogų žurnalas'!$F$5:$F$200,"Patvirtinta",'3. Atostogų žurnalas'!$C$5:$C$200,"&lt;="&amp;('1. Nustatymai'!$C$9+(23-1)*7+6),'3. Atostogų žurnalas'!$D$5:$D$200,"&gt;="&amp;('1. Nustatymai'!$C$9+(23-1)*7)))</f>
        <v/>
      </c>
      <c r="Y8" s="106">
        <f>IF($A8="","",COUNTIFS('3. Atostogų žurnalas'!$A$5:$A$200,$A8,'3. Atostogų žurnalas'!$F$5:$F$200,"Patvirtinta",'3. Atostogų žurnalas'!$C$5:$C$200,"&lt;="&amp;('1. Nustatymai'!$C$9+(24-1)*7+6),'3. Atostogų žurnalas'!$D$5:$D$200,"&gt;="&amp;('1. Nustatymai'!$C$9+(24-1)*7)))</f>
        <v/>
      </c>
      <c r="Z8" s="106">
        <f>IF($A8="","",COUNTIFS('3. Atostogų žurnalas'!$A$5:$A$200,$A8,'3. Atostogų žurnalas'!$F$5:$F$200,"Patvirtinta",'3. Atostogų žurnalas'!$C$5:$C$200,"&lt;="&amp;('1. Nustatymai'!$C$9+(25-1)*7+6),'3. Atostogų žurnalas'!$D$5:$D$200,"&gt;="&amp;('1. Nustatymai'!$C$9+(25-1)*7)))</f>
        <v/>
      </c>
      <c r="AA8" s="106">
        <f>IF($A8="","",COUNTIFS('3. Atostogų žurnalas'!$A$5:$A$200,$A8,'3. Atostogų žurnalas'!$F$5:$F$200,"Patvirtinta",'3. Atostogų žurnalas'!$C$5:$C$200,"&lt;="&amp;('1. Nustatymai'!$C$9+(26-1)*7+6),'3. Atostogų žurnalas'!$D$5:$D$200,"&gt;="&amp;('1. Nustatymai'!$C$9+(26-1)*7)))</f>
        <v/>
      </c>
      <c r="AB8" s="106">
        <f>IF($A8="","",COUNTIFS('3. Atostogų žurnalas'!$A$5:$A$200,$A8,'3. Atostogų žurnalas'!$F$5:$F$200,"Patvirtinta",'3. Atostogų žurnalas'!$C$5:$C$200,"&lt;="&amp;('1. Nustatymai'!$C$9+(27-1)*7+6),'3. Atostogų žurnalas'!$D$5:$D$200,"&gt;="&amp;('1. Nustatymai'!$C$9+(27-1)*7)))</f>
        <v/>
      </c>
      <c r="AC8" s="106">
        <f>IF($A8="","",COUNTIFS('3. Atostogų žurnalas'!$A$5:$A$200,$A8,'3. Atostogų žurnalas'!$F$5:$F$200,"Patvirtinta",'3. Atostogų žurnalas'!$C$5:$C$200,"&lt;="&amp;('1. Nustatymai'!$C$9+(28-1)*7+6),'3. Atostogų žurnalas'!$D$5:$D$200,"&gt;="&amp;('1. Nustatymai'!$C$9+(28-1)*7)))</f>
        <v/>
      </c>
      <c r="AD8" s="106">
        <f>IF($A8="","",COUNTIFS('3. Atostogų žurnalas'!$A$5:$A$200,$A8,'3. Atostogų žurnalas'!$F$5:$F$200,"Patvirtinta",'3. Atostogų žurnalas'!$C$5:$C$200,"&lt;="&amp;('1. Nustatymai'!$C$9+(29-1)*7+6),'3. Atostogų žurnalas'!$D$5:$D$200,"&gt;="&amp;('1. Nustatymai'!$C$9+(29-1)*7)))</f>
        <v/>
      </c>
      <c r="AE8" s="106">
        <f>IF($A8="","",COUNTIFS('3. Atostogų žurnalas'!$A$5:$A$200,$A8,'3. Atostogų žurnalas'!$F$5:$F$200,"Patvirtinta",'3. Atostogų žurnalas'!$C$5:$C$200,"&lt;="&amp;('1. Nustatymai'!$C$9+(30-1)*7+6),'3. Atostogų žurnalas'!$D$5:$D$200,"&gt;="&amp;('1. Nustatymai'!$C$9+(30-1)*7)))</f>
        <v/>
      </c>
      <c r="AF8" s="106">
        <f>IF($A8="","",COUNTIFS('3. Atostogų žurnalas'!$A$5:$A$200,$A8,'3. Atostogų žurnalas'!$F$5:$F$200,"Patvirtinta",'3. Atostogų žurnalas'!$C$5:$C$200,"&lt;="&amp;('1. Nustatymai'!$C$9+(31-1)*7+6),'3. Atostogų žurnalas'!$D$5:$D$200,"&gt;="&amp;('1. Nustatymai'!$C$9+(31-1)*7)))</f>
        <v/>
      </c>
      <c r="AG8" s="106">
        <f>IF($A8="","",COUNTIFS('3. Atostogų žurnalas'!$A$5:$A$200,$A8,'3. Atostogų žurnalas'!$F$5:$F$200,"Patvirtinta",'3. Atostogų žurnalas'!$C$5:$C$200,"&lt;="&amp;('1. Nustatymai'!$C$9+(32-1)*7+6),'3. Atostogų žurnalas'!$D$5:$D$200,"&gt;="&amp;('1. Nustatymai'!$C$9+(32-1)*7)))</f>
        <v/>
      </c>
      <c r="AH8" s="106">
        <f>IF($A8="","",COUNTIFS('3. Atostogų žurnalas'!$A$5:$A$200,$A8,'3. Atostogų žurnalas'!$F$5:$F$200,"Patvirtinta",'3. Atostogų žurnalas'!$C$5:$C$200,"&lt;="&amp;('1. Nustatymai'!$C$9+(33-1)*7+6),'3. Atostogų žurnalas'!$D$5:$D$200,"&gt;="&amp;('1. Nustatymai'!$C$9+(33-1)*7)))</f>
        <v/>
      </c>
      <c r="AI8" s="106">
        <f>IF($A8="","",COUNTIFS('3. Atostogų žurnalas'!$A$5:$A$200,$A8,'3. Atostogų žurnalas'!$F$5:$F$200,"Patvirtinta",'3. Atostogų žurnalas'!$C$5:$C$200,"&lt;="&amp;('1. Nustatymai'!$C$9+(34-1)*7+6),'3. Atostogų žurnalas'!$D$5:$D$200,"&gt;="&amp;('1. Nustatymai'!$C$9+(34-1)*7)))</f>
        <v/>
      </c>
      <c r="AJ8" s="106">
        <f>IF($A8="","",COUNTIFS('3. Atostogų žurnalas'!$A$5:$A$200,$A8,'3. Atostogų žurnalas'!$F$5:$F$200,"Patvirtinta",'3. Atostogų žurnalas'!$C$5:$C$200,"&lt;="&amp;('1. Nustatymai'!$C$9+(35-1)*7+6),'3. Atostogų žurnalas'!$D$5:$D$200,"&gt;="&amp;('1. Nustatymai'!$C$9+(35-1)*7)))</f>
        <v/>
      </c>
      <c r="AK8" s="106">
        <f>IF($A8="","",COUNTIFS('3. Atostogų žurnalas'!$A$5:$A$200,$A8,'3. Atostogų žurnalas'!$F$5:$F$200,"Patvirtinta",'3. Atostogų žurnalas'!$C$5:$C$200,"&lt;="&amp;('1. Nustatymai'!$C$9+(36-1)*7+6),'3. Atostogų žurnalas'!$D$5:$D$200,"&gt;="&amp;('1. Nustatymai'!$C$9+(36-1)*7)))</f>
        <v/>
      </c>
      <c r="AL8" s="106">
        <f>IF($A8="","",COUNTIFS('3. Atostogų žurnalas'!$A$5:$A$200,$A8,'3. Atostogų žurnalas'!$F$5:$F$200,"Patvirtinta",'3. Atostogų žurnalas'!$C$5:$C$200,"&lt;="&amp;('1. Nustatymai'!$C$9+(37-1)*7+6),'3. Atostogų žurnalas'!$D$5:$D$200,"&gt;="&amp;('1. Nustatymai'!$C$9+(37-1)*7)))</f>
        <v/>
      </c>
      <c r="AM8" s="106">
        <f>IF($A8="","",COUNTIFS('3. Atostogų žurnalas'!$A$5:$A$200,$A8,'3. Atostogų žurnalas'!$F$5:$F$200,"Patvirtinta",'3. Atostogų žurnalas'!$C$5:$C$200,"&lt;="&amp;('1. Nustatymai'!$C$9+(38-1)*7+6),'3. Atostogų žurnalas'!$D$5:$D$200,"&gt;="&amp;('1. Nustatymai'!$C$9+(38-1)*7)))</f>
        <v/>
      </c>
      <c r="AN8" s="106">
        <f>IF($A8="","",COUNTIFS('3. Atostogų žurnalas'!$A$5:$A$200,$A8,'3. Atostogų žurnalas'!$F$5:$F$200,"Patvirtinta",'3. Atostogų žurnalas'!$C$5:$C$200,"&lt;="&amp;('1. Nustatymai'!$C$9+(39-1)*7+6),'3. Atostogų žurnalas'!$D$5:$D$200,"&gt;="&amp;('1. Nustatymai'!$C$9+(39-1)*7)))</f>
        <v/>
      </c>
      <c r="AO8" s="106">
        <f>IF($A8="","",COUNTIFS('3. Atostogų žurnalas'!$A$5:$A$200,$A8,'3. Atostogų žurnalas'!$F$5:$F$200,"Patvirtinta",'3. Atostogų žurnalas'!$C$5:$C$200,"&lt;="&amp;('1. Nustatymai'!$C$9+(40-1)*7+6),'3. Atostogų žurnalas'!$D$5:$D$200,"&gt;="&amp;('1. Nustatymai'!$C$9+(40-1)*7)))</f>
        <v/>
      </c>
      <c r="AP8" s="106">
        <f>IF($A8="","",COUNTIFS('3. Atostogų žurnalas'!$A$5:$A$200,$A8,'3. Atostogų žurnalas'!$F$5:$F$200,"Patvirtinta",'3. Atostogų žurnalas'!$C$5:$C$200,"&lt;="&amp;('1. Nustatymai'!$C$9+(41-1)*7+6),'3. Atostogų žurnalas'!$D$5:$D$200,"&gt;="&amp;('1. Nustatymai'!$C$9+(41-1)*7)))</f>
        <v/>
      </c>
      <c r="AQ8" s="106">
        <f>IF($A8="","",COUNTIFS('3. Atostogų žurnalas'!$A$5:$A$200,$A8,'3. Atostogų žurnalas'!$F$5:$F$200,"Patvirtinta",'3. Atostogų žurnalas'!$C$5:$C$200,"&lt;="&amp;('1. Nustatymai'!$C$9+(42-1)*7+6),'3. Atostogų žurnalas'!$D$5:$D$200,"&gt;="&amp;('1. Nustatymai'!$C$9+(42-1)*7)))</f>
        <v/>
      </c>
      <c r="AR8" s="106">
        <f>IF($A8="","",COUNTIFS('3. Atostogų žurnalas'!$A$5:$A$200,$A8,'3. Atostogų žurnalas'!$F$5:$F$200,"Patvirtinta",'3. Atostogų žurnalas'!$C$5:$C$200,"&lt;="&amp;('1. Nustatymai'!$C$9+(43-1)*7+6),'3. Atostogų žurnalas'!$D$5:$D$200,"&gt;="&amp;('1. Nustatymai'!$C$9+(43-1)*7)))</f>
        <v/>
      </c>
      <c r="AS8" s="106">
        <f>IF($A8="","",COUNTIFS('3. Atostogų žurnalas'!$A$5:$A$200,$A8,'3. Atostogų žurnalas'!$F$5:$F$200,"Patvirtinta",'3. Atostogų žurnalas'!$C$5:$C$200,"&lt;="&amp;('1. Nustatymai'!$C$9+(44-1)*7+6),'3. Atostogų žurnalas'!$D$5:$D$200,"&gt;="&amp;('1. Nustatymai'!$C$9+(44-1)*7)))</f>
        <v/>
      </c>
      <c r="AT8" s="106">
        <f>IF($A8="","",COUNTIFS('3. Atostogų žurnalas'!$A$5:$A$200,$A8,'3. Atostogų žurnalas'!$F$5:$F$200,"Patvirtinta",'3. Atostogų žurnalas'!$C$5:$C$200,"&lt;="&amp;('1. Nustatymai'!$C$9+(45-1)*7+6),'3. Atostogų žurnalas'!$D$5:$D$200,"&gt;="&amp;('1. Nustatymai'!$C$9+(45-1)*7)))</f>
        <v/>
      </c>
      <c r="AU8" s="106">
        <f>IF($A8="","",COUNTIFS('3. Atostogų žurnalas'!$A$5:$A$200,$A8,'3. Atostogų žurnalas'!$F$5:$F$200,"Patvirtinta",'3. Atostogų žurnalas'!$C$5:$C$200,"&lt;="&amp;('1. Nustatymai'!$C$9+(46-1)*7+6),'3. Atostogų žurnalas'!$D$5:$D$200,"&gt;="&amp;('1. Nustatymai'!$C$9+(46-1)*7)))</f>
        <v/>
      </c>
      <c r="AV8" s="106">
        <f>IF($A8="","",COUNTIFS('3. Atostogų žurnalas'!$A$5:$A$200,$A8,'3. Atostogų žurnalas'!$F$5:$F$200,"Patvirtinta",'3. Atostogų žurnalas'!$C$5:$C$200,"&lt;="&amp;('1. Nustatymai'!$C$9+(47-1)*7+6),'3. Atostogų žurnalas'!$D$5:$D$200,"&gt;="&amp;('1. Nustatymai'!$C$9+(47-1)*7)))</f>
        <v/>
      </c>
      <c r="AW8" s="106">
        <f>IF($A8="","",COUNTIFS('3. Atostogų žurnalas'!$A$5:$A$200,$A8,'3. Atostogų žurnalas'!$F$5:$F$200,"Patvirtinta",'3. Atostogų žurnalas'!$C$5:$C$200,"&lt;="&amp;('1. Nustatymai'!$C$9+(48-1)*7+6),'3. Atostogų žurnalas'!$D$5:$D$200,"&gt;="&amp;('1. Nustatymai'!$C$9+(48-1)*7)))</f>
        <v/>
      </c>
      <c r="AX8" s="106">
        <f>IF($A8="","",COUNTIFS('3. Atostogų žurnalas'!$A$5:$A$200,$A8,'3. Atostogų žurnalas'!$F$5:$F$200,"Patvirtinta",'3. Atostogų žurnalas'!$C$5:$C$200,"&lt;="&amp;('1. Nustatymai'!$C$9+(49-1)*7+6),'3. Atostogų žurnalas'!$D$5:$D$200,"&gt;="&amp;('1. Nustatymai'!$C$9+(49-1)*7)))</f>
        <v/>
      </c>
      <c r="AY8" s="106">
        <f>IF($A8="","",COUNTIFS('3. Atostogų žurnalas'!$A$5:$A$200,$A8,'3. Atostogų žurnalas'!$F$5:$F$200,"Patvirtinta",'3. Atostogų žurnalas'!$C$5:$C$200,"&lt;="&amp;('1. Nustatymai'!$C$9+(50-1)*7+6),'3. Atostogų žurnalas'!$D$5:$D$200,"&gt;="&amp;('1. Nustatymai'!$C$9+(50-1)*7)))</f>
        <v/>
      </c>
      <c r="AZ8" s="106">
        <f>IF($A8="","",COUNTIFS('3. Atostogų žurnalas'!$A$5:$A$200,$A8,'3. Atostogų žurnalas'!$F$5:$F$200,"Patvirtinta",'3. Atostogų žurnalas'!$C$5:$C$200,"&lt;="&amp;('1. Nustatymai'!$C$9+(51-1)*7+6),'3. Atostogų žurnalas'!$D$5:$D$200,"&gt;="&amp;('1. Nustatymai'!$C$9+(51-1)*7)))</f>
        <v/>
      </c>
      <c r="BA8" s="106">
        <f>IF($A8="","",COUNTIFS('3. Atostogų žurnalas'!$A$5:$A$200,$A8,'3. Atostogų žurnalas'!$F$5:$F$200,"Patvirtinta",'3. Atostogų žurnalas'!$C$5:$C$200,"&lt;="&amp;('1. Nustatymai'!$C$9+(52-1)*7+6),'3. Atostogų žurnalas'!$D$5:$D$200,"&gt;="&amp;('1. Nustatymai'!$C$9+(52-1)*7)))</f>
        <v/>
      </c>
    </row>
    <row r="9" ht="18" customHeight="1" s="55">
      <c r="A9" s="105">
        <f>IF('2. Darbuotojai'!A9="","",'2. Darbuotojai'!A9)</f>
        <v/>
      </c>
      <c r="B9" s="106">
        <f>IF($A9="","",COUNTIFS('3. Atostogų žurnalas'!$A$5:$A$200,$A9,'3. Atostogų žurnalas'!$F$5:$F$200,"Patvirtinta",'3. Atostogų žurnalas'!$C$5:$C$200,"&lt;="&amp;('1. Nustatymai'!$C$9+(1-1)*7+6),'3. Atostogų žurnalas'!$D$5:$D$200,"&gt;="&amp;('1. Nustatymai'!$C$9+(1-1)*7)))</f>
        <v/>
      </c>
      <c r="C9" s="106">
        <f>IF($A9="","",COUNTIFS('3. Atostogų žurnalas'!$A$5:$A$200,$A9,'3. Atostogų žurnalas'!$F$5:$F$200,"Patvirtinta",'3. Atostogų žurnalas'!$C$5:$C$200,"&lt;="&amp;('1. Nustatymai'!$C$9+(2-1)*7+6),'3. Atostogų žurnalas'!$D$5:$D$200,"&gt;="&amp;('1. Nustatymai'!$C$9+(2-1)*7)))</f>
        <v/>
      </c>
      <c r="D9" s="106">
        <f>IF($A9="","",COUNTIFS('3. Atostogų žurnalas'!$A$5:$A$200,$A9,'3. Atostogų žurnalas'!$F$5:$F$200,"Patvirtinta",'3. Atostogų žurnalas'!$C$5:$C$200,"&lt;="&amp;('1. Nustatymai'!$C$9+(3-1)*7+6),'3. Atostogų žurnalas'!$D$5:$D$200,"&gt;="&amp;('1. Nustatymai'!$C$9+(3-1)*7)))</f>
        <v/>
      </c>
      <c r="E9" s="106">
        <f>IF($A9="","",COUNTIFS('3. Atostogų žurnalas'!$A$5:$A$200,$A9,'3. Atostogų žurnalas'!$F$5:$F$200,"Patvirtinta",'3. Atostogų žurnalas'!$C$5:$C$200,"&lt;="&amp;('1. Nustatymai'!$C$9+(4-1)*7+6),'3. Atostogų žurnalas'!$D$5:$D$200,"&gt;="&amp;('1. Nustatymai'!$C$9+(4-1)*7)))</f>
        <v/>
      </c>
      <c r="F9" s="106">
        <f>IF($A9="","",COUNTIFS('3. Atostogų žurnalas'!$A$5:$A$200,$A9,'3. Atostogų žurnalas'!$F$5:$F$200,"Patvirtinta",'3. Atostogų žurnalas'!$C$5:$C$200,"&lt;="&amp;('1. Nustatymai'!$C$9+(5-1)*7+6),'3. Atostogų žurnalas'!$D$5:$D$200,"&gt;="&amp;('1. Nustatymai'!$C$9+(5-1)*7)))</f>
        <v/>
      </c>
      <c r="G9" s="106">
        <f>IF($A9="","",COUNTIFS('3. Atostogų žurnalas'!$A$5:$A$200,$A9,'3. Atostogų žurnalas'!$F$5:$F$200,"Patvirtinta",'3. Atostogų žurnalas'!$C$5:$C$200,"&lt;="&amp;('1. Nustatymai'!$C$9+(6-1)*7+6),'3. Atostogų žurnalas'!$D$5:$D$200,"&gt;="&amp;('1. Nustatymai'!$C$9+(6-1)*7)))</f>
        <v/>
      </c>
      <c r="H9" s="106">
        <f>IF($A9="","",COUNTIFS('3. Atostogų žurnalas'!$A$5:$A$200,$A9,'3. Atostogų žurnalas'!$F$5:$F$200,"Patvirtinta",'3. Atostogų žurnalas'!$C$5:$C$200,"&lt;="&amp;('1. Nustatymai'!$C$9+(7-1)*7+6),'3. Atostogų žurnalas'!$D$5:$D$200,"&gt;="&amp;('1. Nustatymai'!$C$9+(7-1)*7)))</f>
        <v/>
      </c>
      <c r="I9" s="106">
        <f>IF($A9="","",COUNTIFS('3. Atostogų žurnalas'!$A$5:$A$200,$A9,'3. Atostogų žurnalas'!$F$5:$F$200,"Patvirtinta",'3. Atostogų žurnalas'!$C$5:$C$200,"&lt;="&amp;('1. Nustatymai'!$C$9+(8-1)*7+6),'3. Atostogų žurnalas'!$D$5:$D$200,"&gt;="&amp;('1. Nustatymai'!$C$9+(8-1)*7)))</f>
        <v/>
      </c>
      <c r="J9" s="106">
        <f>IF($A9="","",COUNTIFS('3. Atostogų žurnalas'!$A$5:$A$200,$A9,'3. Atostogų žurnalas'!$F$5:$F$200,"Patvirtinta",'3. Atostogų žurnalas'!$C$5:$C$200,"&lt;="&amp;('1. Nustatymai'!$C$9+(9-1)*7+6),'3. Atostogų žurnalas'!$D$5:$D$200,"&gt;="&amp;('1. Nustatymai'!$C$9+(9-1)*7)))</f>
        <v/>
      </c>
      <c r="K9" s="106">
        <f>IF($A9="","",COUNTIFS('3. Atostogų žurnalas'!$A$5:$A$200,$A9,'3. Atostogų žurnalas'!$F$5:$F$200,"Patvirtinta",'3. Atostogų žurnalas'!$C$5:$C$200,"&lt;="&amp;('1. Nustatymai'!$C$9+(10-1)*7+6),'3. Atostogų žurnalas'!$D$5:$D$200,"&gt;="&amp;('1. Nustatymai'!$C$9+(10-1)*7)))</f>
        <v/>
      </c>
      <c r="L9" s="106">
        <f>IF($A9="","",COUNTIFS('3. Atostogų žurnalas'!$A$5:$A$200,$A9,'3. Atostogų žurnalas'!$F$5:$F$200,"Patvirtinta",'3. Atostogų žurnalas'!$C$5:$C$200,"&lt;="&amp;('1. Nustatymai'!$C$9+(11-1)*7+6),'3. Atostogų žurnalas'!$D$5:$D$200,"&gt;="&amp;('1. Nustatymai'!$C$9+(11-1)*7)))</f>
        <v/>
      </c>
      <c r="M9" s="106">
        <f>IF($A9="","",COUNTIFS('3. Atostogų žurnalas'!$A$5:$A$200,$A9,'3. Atostogų žurnalas'!$F$5:$F$200,"Patvirtinta",'3. Atostogų žurnalas'!$C$5:$C$200,"&lt;="&amp;('1. Nustatymai'!$C$9+(12-1)*7+6),'3. Atostogų žurnalas'!$D$5:$D$200,"&gt;="&amp;('1. Nustatymai'!$C$9+(12-1)*7)))</f>
        <v/>
      </c>
      <c r="N9" s="106">
        <f>IF($A9="","",COUNTIFS('3. Atostogų žurnalas'!$A$5:$A$200,$A9,'3. Atostogų žurnalas'!$F$5:$F$200,"Patvirtinta",'3. Atostogų žurnalas'!$C$5:$C$200,"&lt;="&amp;('1. Nustatymai'!$C$9+(13-1)*7+6),'3. Atostogų žurnalas'!$D$5:$D$200,"&gt;="&amp;('1. Nustatymai'!$C$9+(13-1)*7)))</f>
        <v/>
      </c>
      <c r="O9" s="106">
        <f>IF($A9="","",COUNTIFS('3. Atostogų žurnalas'!$A$5:$A$200,$A9,'3. Atostogų žurnalas'!$F$5:$F$200,"Patvirtinta",'3. Atostogų žurnalas'!$C$5:$C$200,"&lt;="&amp;('1. Nustatymai'!$C$9+(14-1)*7+6),'3. Atostogų žurnalas'!$D$5:$D$200,"&gt;="&amp;('1. Nustatymai'!$C$9+(14-1)*7)))</f>
        <v/>
      </c>
      <c r="P9" s="106">
        <f>IF($A9="","",COUNTIFS('3. Atostogų žurnalas'!$A$5:$A$200,$A9,'3. Atostogų žurnalas'!$F$5:$F$200,"Patvirtinta",'3. Atostogų žurnalas'!$C$5:$C$200,"&lt;="&amp;('1. Nustatymai'!$C$9+(15-1)*7+6),'3. Atostogų žurnalas'!$D$5:$D$200,"&gt;="&amp;('1. Nustatymai'!$C$9+(15-1)*7)))</f>
        <v/>
      </c>
      <c r="Q9" s="106">
        <f>IF($A9="","",COUNTIFS('3. Atostogų žurnalas'!$A$5:$A$200,$A9,'3. Atostogų žurnalas'!$F$5:$F$200,"Patvirtinta",'3. Atostogų žurnalas'!$C$5:$C$200,"&lt;="&amp;('1. Nustatymai'!$C$9+(16-1)*7+6),'3. Atostogų žurnalas'!$D$5:$D$200,"&gt;="&amp;('1. Nustatymai'!$C$9+(16-1)*7)))</f>
        <v/>
      </c>
      <c r="R9" s="106">
        <f>IF($A9="","",COUNTIFS('3. Atostogų žurnalas'!$A$5:$A$200,$A9,'3. Atostogų žurnalas'!$F$5:$F$200,"Patvirtinta",'3. Atostogų žurnalas'!$C$5:$C$200,"&lt;="&amp;('1. Nustatymai'!$C$9+(17-1)*7+6),'3. Atostogų žurnalas'!$D$5:$D$200,"&gt;="&amp;('1. Nustatymai'!$C$9+(17-1)*7)))</f>
        <v/>
      </c>
      <c r="S9" s="106">
        <f>IF($A9="","",COUNTIFS('3. Atostogų žurnalas'!$A$5:$A$200,$A9,'3. Atostogų žurnalas'!$F$5:$F$200,"Patvirtinta",'3. Atostogų žurnalas'!$C$5:$C$200,"&lt;="&amp;('1. Nustatymai'!$C$9+(18-1)*7+6),'3. Atostogų žurnalas'!$D$5:$D$200,"&gt;="&amp;('1. Nustatymai'!$C$9+(18-1)*7)))</f>
        <v/>
      </c>
      <c r="T9" s="106">
        <f>IF($A9="","",COUNTIFS('3. Atostogų žurnalas'!$A$5:$A$200,$A9,'3. Atostogų žurnalas'!$F$5:$F$200,"Patvirtinta",'3. Atostogų žurnalas'!$C$5:$C$200,"&lt;="&amp;('1. Nustatymai'!$C$9+(19-1)*7+6),'3. Atostogų žurnalas'!$D$5:$D$200,"&gt;="&amp;('1. Nustatymai'!$C$9+(19-1)*7)))</f>
        <v/>
      </c>
      <c r="U9" s="106">
        <f>IF($A9="","",COUNTIFS('3. Atostogų žurnalas'!$A$5:$A$200,$A9,'3. Atostogų žurnalas'!$F$5:$F$200,"Patvirtinta",'3. Atostogų žurnalas'!$C$5:$C$200,"&lt;="&amp;('1. Nustatymai'!$C$9+(20-1)*7+6),'3. Atostogų žurnalas'!$D$5:$D$200,"&gt;="&amp;('1. Nustatymai'!$C$9+(20-1)*7)))</f>
        <v/>
      </c>
      <c r="V9" s="106">
        <f>IF($A9="","",COUNTIFS('3. Atostogų žurnalas'!$A$5:$A$200,$A9,'3. Atostogų žurnalas'!$F$5:$F$200,"Patvirtinta",'3. Atostogų žurnalas'!$C$5:$C$200,"&lt;="&amp;('1. Nustatymai'!$C$9+(21-1)*7+6),'3. Atostogų žurnalas'!$D$5:$D$200,"&gt;="&amp;('1. Nustatymai'!$C$9+(21-1)*7)))</f>
        <v/>
      </c>
      <c r="W9" s="106">
        <f>IF($A9="","",COUNTIFS('3. Atostogų žurnalas'!$A$5:$A$200,$A9,'3. Atostogų žurnalas'!$F$5:$F$200,"Patvirtinta",'3. Atostogų žurnalas'!$C$5:$C$200,"&lt;="&amp;('1. Nustatymai'!$C$9+(22-1)*7+6),'3. Atostogų žurnalas'!$D$5:$D$200,"&gt;="&amp;('1. Nustatymai'!$C$9+(22-1)*7)))</f>
        <v/>
      </c>
      <c r="X9" s="106">
        <f>IF($A9="","",COUNTIFS('3. Atostogų žurnalas'!$A$5:$A$200,$A9,'3. Atostogų žurnalas'!$F$5:$F$200,"Patvirtinta",'3. Atostogų žurnalas'!$C$5:$C$200,"&lt;="&amp;('1. Nustatymai'!$C$9+(23-1)*7+6),'3. Atostogų žurnalas'!$D$5:$D$200,"&gt;="&amp;('1. Nustatymai'!$C$9+(23-1)*7)))</f>
        <v/>
      </c>
      <c r="Y9" s="106">
        <f>IF($A9="","",COUNTIFS('3. Atostogų žurnalas'!$A$5:$A$200,$A9,'3. Atostogų žurnalas'!$F$5:$F$200,"Patvirtinta",'3. Atostogų žurnalas'!$C$5:$C$200,"&lt;="&amp;('1. Nustatymai'!$C$9+(24-1)*7+6),'3. Atostogų žurnalas'!$D$5:$D$200,"&gt;="&amp;('1. Nustatymai'!$C$9+(24-1)*7)))</f>
        <v/>
      </c>
      <c r="Z9" s="106">
        <f>IF($A9="","",COUNTIFS('3. Atostogų žurnalas'!$A$5:$A$200,$A9,'3. Atostogų žurnalas'!$F$5:$F$200,"Patvirtinta",'3. Atostogų žurnalas'!$C$5:$C$200,"&lt;="&amp;('1. Nustatymai'!$C$9+(25-1)*7+6),'3. Atostogų žurnalas'!$D$5:$D$200,"&gt;="&amp;('1. Nustatymai'!$C$9+(25-1)*7)))</f>
        <v/>
      </c>
      <c r="AA9" s="106">
        <f>IF($A9="","",COUNTIFS('3. Atostogų žurnalas'!$A$5:$A$200,$A9,'3. Atostogų žurnalas'!$F$5:$F$200,"Patvirtinta",'3. Atostogų žurnalas'!$C$5:$C$200,"&lt;="&amp;('1. Nustatymai'!$C$9+(26-1)*7+6),'3. Atostogų žurnalas'!$D$5:$D$200,"&gt;="&amp;('1. Nustatymai'!$C$9+(26-1)*7)))</f>
        <v/>
      </c>
      <c r="AB9" s="106">
        <f>IF($A9="","",COUNTIFS('3. Atostogų žurnalas'!$A$5:$A$200,$A9,'3. Atostogų žurnalas'!$F$5:$F$200,"Patvirtinta",'3. Atostogų žurnalas'!$C$5:$C$200,"&lt;="&amp;('1. Nustatymai'!$C$9+(27-1)*7+6),'3. Atostogų žurnalas'!$D$5:$D$200,"&gt;="&amp;('1. Nustatymai'!$C$9+(27-1)*7)))</f>
        <v/>
      </c>
      <c r="AC9" s="106">
        <f>IF($A9="","",COUNTIFS('3. Atostogų žurnalas'!$A$5:$A$200,$A9,'3. Atostogų žurnalas'!$F$5:$F$200,"Patvirtinta",'3. Atostogų žurnalas'!$C$5:$C$200,"&lt;="&amp;('1. Nustatymai'!$C$9+(28-1)*7+6),'3. Atostogų žurnalas'!$D$5:$D$200,"&gt;="&amp;('1. Nustatymai'!$C$9+(28-1)*7)))</f>
        <v/>
      </c>
      <c r="AD9" s="106">
        <f>IF($A9="","",COUNTIFS('3. Atostogų žurnalas'!$A$5:$A$200,$A9,'3. Atostogų žurnalas'!$F$5:$F$200,"Patvirtinta",'3. Atostogų žurnalas'!$C$5:$C$200,"&lt;="&amp;('1. Nustatymai'!$C$9+(29-1)*7+6),'3. Atostogų žurnalas'!$D$5:$D$200,"&gt;="&amp;('1. Nustatymai'!$C$9+(29-1)*7)))</f>
        <v/>
      </c>
      <c r="AE9" s="106">
        <f>IF($A9="","",COUNTIFS('3. Atostogų žurnalas'!$A$5:$A$200,$A9,'3. Atostogų žurnalas'!$F$5:$F$200,"Patvirtinta",'3. Atostogų žurnalas'!$C$5:$C$200,"&lt;="&amp;('1. Nustatymai'!$C$9+(30-1)*7+6),'3. Atostogų žurnalas'!$D$5:$D$200,"&gt;="&amp;('1. Nustatymai'!$C$9+(30-1)*7)))</f>
        <v/>
      </c>
      <c r="AF9" s="106">
        <f>IF($A9="","",COUNTIFS('3. Atostogų žurnalas'!$A$5:$A$200,$A9,'3. Atostogų žurnalas'!$F$5:$F$200,"Patvirtinta",'3. Atostogų žurnalas'!$C$5:$C$200,"&lt;="&amp;('1. Nustatymai'!$C$9+(31-1)*7+6),'3. Atostogų žurnalas'!$D$5:$D$200,"&gt;="&amp;('1. Nustatymai'!$C$9+(31-1)*7)))</f>
        <v/>
      </c>
      <c r="AG9" s="106">
        <f>IF($A9="","",COUNTIFS('3. Atostogų žurnalas'!$A$5:$A$200,$A9,'3. Atostogų žurnalas'!$F$5:$F$200,"Patvirtinta",'3. Atostogų žurnalas'!$C$5:$C$200,"&lt;="&amp;('1. Nustatymai'!$C$9+(32-1)*7+6),'3. Atostogų žurnalas'!$D$5:$D$200,"&gt;="&amp;('1. Nustatymai'!$C$9+(32-1)*7)))</f>
        <v/>
      </c>
      <c r="AH9" s="106">
        <f>IF($A9="","",COUNTIFS('3. Atostogų žurnalas'!$A$5:$A$200,$A9,'3. Atostogų žurnalas'!$F$5:$F$200,"Patvirtinta",'3. Atostogų žurnalas'!$C$5:$C$200,"&lt;="&amp;('1. Nustatymai'!$C$9+(33-1)*7+6),'3. Atostogų žurnalas'!$D$5:$D$200,"&gt;="&amp;('1. Nustatymai'!$C$9+(33-1)*7)))</f>
        <v/>
      </c>
      <c r="AI9" s="106">
        <f>IF($A9="","",COUNTIFS('3. Atostogų žurnalas'!$A$5:$A$200,$A9,'3. Atostogų žurnalas'!$F$5:$F$200,"Patvirtinta",'3. Atostogų žurnalas'!$C$5:$C$200,"&lt;="&amp;('1. Nustatymai'!$C$9+(34-1)*7+6),'3. Atostogų žurnalas'!$D$5:$D$200,"&gt;="&amp;('1. Nustatymai'!$C$9+(34-1)*7)))</f>
        <v/>
      </c>
      <c r="AJ9" s="106">
        <f>IF($A9="","",COUNTIFS('3. Atostogų žurnalas'!$A$5:$A$200,$A9,'3. Atostogų žurnalas'!$F$5:$F$200,"Patvirtinta",'3. Atostogų žurnalas'!$C$5:$C$200,"&lt;="&amp;('1. Nustatymai'!$C$9+(35-1)*7+6),'3. Atostogų žurnalas'!$D$5:$D$200,"&gt;="&amp;('1. Nustatymai'!$C$9+(35-1)*7)))</f>
        <v/>
      </c>
      <c r="AK9" s="106">
        <f>IF($A9="","",COUNTIFS('3. Atostogų žurnalas'!$A$5:$A$200,$A9,'3. Atostogų žurnalas'!$F$5:$F$200,"Patvirtinta",'3. Atostogų žurnalas'!$C$5:$C$200,"&lt;="&amp;('1. Nustatymai'!$C$9+(36-1)*7+6),'3. Atostogų žurnalas'!$D$5:$D$200,"&gt;="&amp;('1. Nustatymai'!$C$9+(36-1)*7)))</f>
        <v/>
      </c>
      <c r="AL9" s="106">
        <f>IF($A9="","",COUNTIFS('3. Atostogų žurnalas'!$A$5:$A$200,$A9,'3. Atostogų žurnalas'!$F$5:$F$200,"Patvirtinta",'3. Atostogų žurnalas'!$C$5:$C$200,"&lt;="&amp;('1. Nustatymai'!$C$9+(37-1)*7+6),'3. Atostogų žurnalas'!$D$5:$D$200,"&gt;="&amp;('1. Nustatymai'!$C$9+(37-1)*7)))</f>
        <v/>
      </c>
      <c r="AM9" s="106">
        <f>IF($A9="","",COUNTIFS('3. Atostogų žurnalas'!$A$5:$A$200,$A9,'3. Atostogų žurnalas'!$F$5:$F$200,"Patvirtinta",'3. Atostogų žurnalas'!$C$5:$C$200,"&lt;="&amp;('1. Nustatymai'!$C$9+(38-1)*7+6),'3. Atostogų žurnalas'!$D$5:$D$200,"&gt;="&amp;('1. Nustatymai'!$C$9+(38-1)*7)))</f>
        <v/>
      </c>
      <c r="AN9" s="106">
        <f>IF($A9="","",COUNTIFS('3. Atostogų žurnalas'!$A$5:$A$200,$A9,'3. Atostogų žurnalas'!$F$5:$F$200,"Patvirtinta",'3. Atostogų žurnalas'!$C$5:$C$200,"&lt;="&amp;('1. Nustatymai'!$C$9+(39-1)*7+6),'3. Atostogų žurnalas'!$D$5:$D$200,"&gt;="&amp;('1. Nustatymai'!$C$9+(39-1)*7)))</f>
        <v/>
      </c>
      <c r="AO9" s="106">
        <f>IF($A9="","",COUNTIFS('3. Atostogų žurnalas'!$A$5:$A$200,$A9,'3. Atostogų žurnalas'!$F$5:$F$200,"Patvirtinta",'3. Atostogų žurnalas'!$C$5:$C$200,"&lt;="&amp;('1. Nustatymai'!$C$9+(40-1)*7+6),'3. Atostogų žurnalas'!$D$5:$D$200,"&gt;="&amp;('1. Nustatymai'!$C$9+(40-1)*7)))</f>
        <v/>
      </c>
      <c r="AP9" s="106">
        <f>IF($A9="","",COUNTIFS('3. Atostogų žurnalas'!$A$5:$A$200,$A9,'3. Atostogų žurnalas'!$F$5:$F$200,"Patvirtinta",'3. Atostogų žurnalas'!$C$5:$C$200,"&lt;="&amp;('1. Nustatymai'!$C$9+(41-1)*7+6),'3. Atostogų žurnalas'!$D$5:$D$200,"&gt;="&amp;('1. Nustatymai'!$C$9+(41-1)*7)))</f>
        <v/>
      </c>
      <c r="AQ9" s="106">
        <f>IF($A9="","",COUNTIFS('3. Atostogų žurnalas'!$A$5:$A$200,$A9,'3. Atostogų žurnalas'!$F$5:$F$200,"Patvirtinta",'3. Atostogų žurnalas'!$C$5:$C$200,"&lt;="&amp;('1. Nustatymai'!$C$9+(42-1)*7+6),'3. Atostogų žurnalas'!$D$5:$D$200,"&gt;="&amp;('1. Nustatymai'!$C$9+(42-1)*7)))</f>
        <v/>
      </c>
      <c r="AR9" s="106">
        <f>IF($A9="","",COUNTIFS('3. Atostogų žurnalas'!$A$5:$A$200,$A9,'3. Atostogų žurnalas'!$F$5:$F$200,"Patvirtinta",'3. Atostogų žurnalas'!$C$5:$C$200,"&lt;="&amp;('1. Nustatymai'!$C$9+(43-1)*7+6),'3. Atostogų žurnalas'!$D$5:$D$200,"&gt;="&amp;('1. Nustatymai'!$C$9+(43-1)*7)))</f>
        <v/>
      </c>
      <c r="AS9" s="106">
        <f>IF($A9="","",COUNTIFS('3. Atostogų žurnalas'!$A$5:$A$200,$A9,'3. Atostogų žurnalas'!$F$5:$F$200,"Patvirtinta",'3. Atostogų žurnalas'!$C$5:$C$200,"&lt;="&amp;('1. Nustatymai'!$C$9+(44-1)*7+6),'3. Atostogų žurnalas'!$D$5:$D$200,"&gt;="&amp;('1. Nustatymai'!$C$9+(44-1)*7)))</f>
        <v/>
      </c>
      <c r="AT9" s="106">
        <f>IF($A9="","",COUNTIFS('3. Atostogų žurnalas'!$A$5:$A$200,$A9,'3. Atostogų žurnalas'!$F$5:$F$200,"Patvirtinta",'3. Atostogų žurnalas'!$C$5:$C$200,"&lt;="&amp;('1. Nustatymai'!$C$9+(45-1)*7+6),'3. Atostogų žurnalas'!$D$5:$D$200,"&gt;="&amp;('1. Nustatymai'!$C$9+(45-1)*7)))</f>
        <v/>
      </c>
      <c r="AU9" s="106">
        <f>IF($A9="","",COUNTIFS('3. Atostogų žurnalas'!$A$5:$A$200,$A9,'3. Atostogų žurnalas'!$F$5:$F$200,"Patvirtinta",'3. Atostogų žurnalas'!$C$5:$C$200,"&lt;="&amp;('1. Nustatymai'!$C$9+(46-1)*7+6),'3. Atostogų žurnalas'!$D$5:$D$200,"&gt;="&amp;('1. Nustatymai'!$C$9+(46-1)*7)))</f>
        <v/>
      </c>
      <c r="AV9" s="106">
        <f>IF($A9="","",COUNTIFS('3. Atostogų žurnalas'!$A$5:$A$200,$A9,'3. Atostogų žurnalas'!$F$5:$F$200,"Patvirtinta",'3. Atostogų žurnalas'!$C$5:$C$200,"&lt;="&amp;('1. Nustatymai'!$C$9+(47-1)*7+6),'3. Atostogų žurnalas'!$D$5:$D$200,"&gt;="&amp;('1. Nustatymai'!$C$9+(47-1)*7)))</f>
        <v/>
      </c>
      <c r="AW9" s="106">
        <f>IF($A9="","",COUNTIFS('3. Atostogų žurnalas'!$A$5:$A$200,$A9,'3. Atostogų žurnalas'!$F$5:$F$200,"Patvirtinta",'3. Atostogų žurnalas'!$C$5:$C$200,"&lt;="&amp;('1. Nustatymai'!$C$9+(48-1)*7+6),'3. Atostogų žurnalas'!$D$5:$D$200,"&gt;="&amp;('1. Nustatymai'!$C$9+(48-1)*7)))</f>
        <v/>
      </c>
      <c r="AX9" s="106">
        <f>IF($A9="","",COUNTIFS('3. Atostogų žurnalas'!$A$5:$A$200,$A9,'3. Atostogų žurnalas'!$F$5:$F$200,"Patvirtinta",'3. Atostogų žurnalas'!$C$5:$C$200,"&lt;="&amp;('1. Nustatymai'!$C$9+(49-1)*7+6),'3. Atostogų žurnalas'!$D$5:$D$200,"&gt;="&amp;('1. Nustatymai'!$C$9+(49-1)*7)))</f>
        <v/>
      </c>
      <c r="AY9" s="106">
        <f>IF($A9="","",COUNTIFS('3. Atostogų žurnalas'!$A$5:$A$200,$A9,'3. Atostogų žurnalas'!$F$5:$F$200,"Patvirtinta",'3. Atostogų žurnalas'!$C$5:$C$200,"&lt;="&amp;('1. Nustatymai'!$C$9+(50-1)*7+6),'3. Atostogų žurnalas'!$D$5:$D$200,"&gt;="&amp;('1. Nustatymai'!$C$9+(50-1)*7)))</f>
        <v/>
      </c>
      <c r="AZ9" s="106">
        <f>IF($A9="","",COUNTIFS('3. Atostogų žurnalas'!$A$5:$A$200,$A9,'3. Atostogų žurnalas'!$F$5:$F$200,"Patvirtinta",'3. Atostogų žurnalas'!$C$5:$C$200,"&lt;="&amp;('1. Nustatymai'!$C$9+(51-1)*7+6),'3. Atostogų žurnalas'!$D$5:$D$200,"&gt;="&amp;('1. Nustatymai'!$C$9+(51-1)*7)))</f>
        <v/>
      </c>
      <c r="BA9" s="106">
        <f>IF($A9="","",COUNTIFS('3. Atostogų žurnalas'!$A$5:$A$200,$A9,'3. Atostogų žurnalas'!$F$5:$F$200,"Patvirtinta",'3. Atostogų žurnalas'!$C$5:$C$200,"&lt;="&amp;('1. Nustatymai'!$C$9+(52-1)*7+6),'3. Atostogų žurnalas'!$D$5:$D$200,"&gt;="&amp;('1. Nustatymai'!$C$9+(52-1)*7)))</f>
        <v/>
      </c>
    </row>
    <row r="10" ht="18" customHeight="1" s="55">
      <c r="A10" s="105">
        <f>IF('2. Darbuotojai'!A10="","",'2. Darbuotojai'!A10)</f>
        <v/>
      </c>
      <c r="B10" s="106">
        <f>IF($A10="","",COUNTIFS('3. Atostogų žurnalas'!$A$5:$A$200,$A10,'3. Atostogų žurnalas'!$F$5:$F$200,"Patvirtinta",'3. Atostogų žurnalas'!$C$5:$C$200,"&lt;="&amp;('1. Nustatymai'!$C$9+(1-1)*7+6),'3. Atostogų žurnalas'!$D$5:$D$200,"&gt;="&amp;('1. Nustatymai'!$C$9+(1-1)*7)))</f>
        <v/>
      </c>
      <c r="C10" s="106">
        <f>IF($A10="","",COUNTIFS('3. Atostogų žurnalas'!$A$5:$A$200,$A10,'3. Atostogų žurnalas'!$F$5:$F$200,"Patvirtinta",'3. Atostogų žurnalas'!$C$5:$C$200,"&lt;="&amp;('1. Nustatymai'!$C$9+(2-1)*7+6),'3. Atostogų žurnalas'!$D$5:$D$200,"&gt;="&amp;('1. Nustatymai'!$C$9+(2-1)*7)))</f>
        <v/>
      </c>
      <c r="D10" s="106">
        <f>IF($A10="","",COUNTIFS('3. Atostogų žurnalas'!$A$5:$A$200,$A10,'3. Atostogų žurnalas'!$F$5:$F$200,"Patvirtinta",'3. Atostogų žurnalas'!$C$5:$C$200,"&lt;="&amp;('1. Nustatymai'!$C$9+(3-1)*7+6),'3. Atostogų žurnalas'!$D$5:$D$200,"&gt;="&amp;('1. Nustatymai'!$C$9+(3-1)*7)))</f>
        <v/>
      </c>
      <c r="E10" s="106">
        <f>IF($A10="","",COUNTIFS('3. Atostogų žurnalas'!$A$5:$A$200,$A10,'3. Atostogų žurnalas'!$F$5:$F$200,"Patvirtinta",'3. Atostogų žurnalas'!$C$5:$C$200,"&lt;="&amp;('1. Nustatymai'!$C$9+(4-1)*7+6),'3. Atostogų žurnalas'!$D$5:$D$200,"&gt;="&amp;('1. Nustatymai'!$C$9+(4-1)*7)))</f>
        <v/>
      </c>
      <c r="F10" s="106">
        <f>IF($A10="","",COUNTIFS('3. Atostogų žurnalas'!$A$5:$A$200,$A10,'3. Atostogų žurnalas'!$F$5:$F$200,"Patvirtinta",'3. Atostogų žurnalas'!$C$5:$C$200,"&lt;="&amp;('1. Nustatymai'!$C$9+(5-1)*7+6),'3. Atostogų žurnalas'!$D$5:$D$200,"&gt;="&amp;('1. Nustatymai'!$C$9+(5-1)*7)))</f>
        <v/>
      </c>
      <c r="G10" s="106">
        <f>IF($A10="","",COUNTIFS('3. Atostogų žurnalas'!$A$5:$A$200,$A10,'3. Atostogų žurnalas'!$F$5:$F$200,"Patvirtinta",'3. Atostogų žurnalas'!$C$5:$C$200,"&lt;="&amp;('1. Nustatymai'!$C$9+(6-1)*7+6),'3. Atostogų žurnalas'!$D$5:$D$200,"&gt;="&amp;('1. Nustatymai'!$C$9+(6-1)*7)))</f>
        <v/>
      </c>
      <c r="H10" s="106">
        <f>IF($A10="","",COUNTIFS('3. Atostogų žurnalas'!$A$5:$A$200,$A10,'3. Atostogų žurnalas'!$F$5:$F$200,"Patvirtinta",'3. Atostogų žurnalas'!$C$5:$C$200,"&lt;="&amp;('1. Nustatymai'!$C$9+(7-1)*7+6),'3. Atostogų žurnalas'!$D$5:$D$200,"&gt;="&amp;('1. Nustatymai'!$C$9+(7-1)*7)))</f>
        <v/>
      </c>
      <c r="I10" s="106">
        <f>IF($A10="","",COUNTIFS('3. Atostogų žurnalas'!$A$5:$A$200,$A10,'3. Atostogų žurnalas'!$F$5:$F$200,"Patvirtinta",'3. Atostogų žurnalas'!$C$5:$C$200,"&lt;="&amp;('1. Nustatymai'!$C$9+(8-1)*7+6),'3. Atostogų žurnalas'!$D$5:$D$200,"&gt;="&amp;('1. Nustatymai'!$C$9+(8-1)*7)))</f>
        <v/>
      </c>
      <c r="J10" s="106">
        <f>IF($A10="","",COUNTIFS('3. Atostogų žurnalas'!$A$5:$A$200,$A10,'3. Atostogų žurnalas'!$F$5:$F$200,"Patvirtinta",'3. Atostogų žurnalas'!$C$5:$C$200,"&lt;="&amp;('1. Nustatymai'!$C$9+(9-1)*7+6),'3. Atostogų žurnalas'!$D$5:$D$200,"&gt;="&amp;('1. Nustatymai'!$C$9+(9-1)*7)))</f>
        <v/>
      </c>
      <c r="K10" s="106">
        <f>IF($A10="","",COUNTIFS('3. Atostogų žurnalas'!$A$5:$A$200,$A10,'3. Atostogų žurnalas'!$F$5:$F$200,"Patvirtinta",'3. Atostogų žurnalas'!$C$5:$C$200,"&lt;="&amp;('1. Nustatymai'!$C$9+(10-1)*7+6),'3. Atostogų žurnalas'!$D$5:$D$200,"&gt;="&amp;('1. Nustatymai'!$C$9+(10-1)*7)))</f>
        <v/>
      </c>
      <c r="L10" s="106">
        <f>IF($A10="","",COUNTIFS('3. Atostogų žurnalas'!$A$5:$A$200,$A10,'3. Atostogų žurnalas'!$F$5:$F$200,"Patvirtinta",'3. Atostogų žurnalas'!$C$5:$C$200,"&lt;="&amp;('1. Nustatymai'!$C$9+(11-1)*7+6),'3. Atostogų žurnalas'!$D$5:$D$200,"&gt;="&amp;('1. Nustatymai'!$C$9+(11-1)*7)))</f>
        <v/>
      </c>
      <c r="M10" s="106">
        <f>IF($A10="","",COUNTIFS('3. Atostogų žurnalas'!$A$5:$A$200,$A10,'3. Atostogų žurnalas'!$F$5:$F$200,"Patvirtinta",'3. Atostogų žurnalas'!$C$5:$C$200,"&lt;="&amp;('1. Nustatymai'!$C$9+(12-1)*7+6),'3. Atostogų žurnalas'!$D$5:$D$200,"&gt;="&amp;('1. Nustatymai'!$C$9+(12-1)*7)))</f>
        <v/>
      </c>
      <c r="N10" s="106">
        <f>IF($A10="","",COUNTIFS('3. Atostogų žurnalas'!$A$5:$A$200,$A10,'3. Atostogų žurnalas'!$F$5:$F$200,"Patvirtinta",'3. Atostogų žurnalas'!$C$5:$C$200,"&lt;="&amp;('1. Nustatymai'!$C$9+(13-1)*7+6),'3. Atostogų žurnalas'!$D$5:$D$200,"&gt;="&amp;('1. Nustatymai'!$C$9+(13-1)*7)))</f>
        <v/>
      </c>
      <c r="O10" s="106">
        <f>IF($A10="","",COUNTIFS('3. Atostogų žurnalas'!$A$5:$A$200,$A10,'3. Atostogų žurnalas'!$F$5:$F$200,"Patvirtinta",'3. Atostogų žurnalas'!$C$5:$C$200,"&lt;="&amp;('1. Nustatymai'!$C$9+(14-1)*7+6),'3. Atostogų žurnalas'!$D$5:$D$200,"&gt;="&amp;('1. Nustatymai'!$C$9+(14-1)*7)))</f>
        <v/>
      </c>
      <c r="P10" s="106">
        <f>IF($A10="","",COUNTIFS('3. Atostogų žurnalas'!$A$5:$A$200,$A10,'3. Atostogų žurnalas'!$F$5:$F$200,"Patvirtinta",'3. Atostogų žurnalas'!$C$5:$C$200,"&lt;="&amp;('1. Nustatymai'!$C$9+(15-1)*7+6),'3. Atostogų žurnalas'!$D$5:$D$200,"&gt;="&amp;('1. Nustatymai'!$C$9+(15-1)*7)))</f>
        <v/>
      </c>
      <c r="Q10" s="106">
        <f>IF($A10="","",COUNTIFS('3. Atostogų žurnalas'!$A$5:$A$200,$A10,'3. Atostogų žurnalas'!$F$5:$F$200,"Patvirtinta",'3. Atostogų žurnalas'!$C$5:$C$200,"&lt;="&amp;('1. Nustatymai'!$C$9+(16-1)*7+6),'3. Atostogų žurnalas'!$D$5:$D$200,"&gt;="&amp;('1. Nustatymai'!$C$9+(16-1)*7)))</f>
        <v/>
      </c>
      <c r="R10" s="106">
        <f>IF($A10="","",COUNTIFS('3. Atostogų žurnalas'!$A$5:$A$200,$A10,'3. Atostogų žurnalas'!$F$5:$F$200,"Patvirtinta",'3. Atostogų žurnalas'!$C$5:$C$200,"&lt;="&amp;('1. Nustatymai'!$C$9+(17-1)*7+6),'3. Atostogų žurnalas'!$D$5:$D$200,"&gt;="&amp;('1. Nustatymai'!$C$9+(17-1)*7)))</f>
        <v/>
      </c>
      <c r="S10" s="106">
        <f>IF($A10="","",COUNTIFS('3. Atostogų žurnalas'!$A$5:$A$200,$A10,'3. Atostogų žurnalas'!$F$5:$F$200,"Patvirtinta",'3. Atostogų žurnalas'!$C$5:$C$200,"&lt;="&amp;('1. Nustatymai'!$C$9+(18-1)*7+6),'3. Atostogų žurnalas'!$D$5:$D$200,"&gt;="&amp;('1. Nustatymai'!$C$9+(18-1)*7)))</f>
        <v/>
      </c>
      <c r="T10" s="106">
        <f>IF($A10="","",COUNTIFS('3. Atostogų žurnalas'!$A$5:$A$200,$A10,'3. Atostogų žurnalas'!$F$5:$F$200,"Patvirtinta",'3. Atostogų žurnalas'!$C$5:$C$200,"&lt;="&amp;('1. Nustatymai'!$C$9+(19-1)*7+6),'3. Atostogų žurnalas'!$D$5:$D$200,"&gt;="&amp;('1. Nustatymai'!$C$9+(19-1)*7)))</f>
        <v/>
      </c>
      <c r="U10" s="106">
        <f>IF($A10="","",COUNTIFS('3. Atostogų žurnalas'!$A$5:$A$200,$A10,'3. Atostogų žurnalas'!$F$5:$F$200,"Patvirtinta",'3. Atostogų žurnalas'!$C$5:$C$200,"&lt;="&amp;('1. Nustatymai'!$C$9+(20-1)*7+6),'3. Atostogų žurnalas'!$D$5:$D$200,"&gt;="&amp;('1. Nustatymai'!$C$9+(20-1)*7)))</f>
        <v/>
      </c>
      <c r="V10" s="106">
        <f>IF($A10="","",COUNTIFS('3. Atostogų žurnalas'!$A$5:$A$200,$A10,'3. Atostogų žurnalas'!$F$5:$F$200,"Patvirtinta",'3. Atostogų žurnalas'!$C$5:$C$200,"&lt;="&amp;('1. Nustatymai'!$C$9+(21-1)*7+6),'3. Atostogų žurnalas'!$D$5:$D$200,"&gt;="&amp;('1. Nustatymai'!$C$9+(21-1)*7)))</f>
        <v/>
      </c>
      <c r="W10" s="106">
        <f>IF($A10="","",COUNTIFS('3. Atostogų žurnalas'!$A$5:$A$200,$A10,'3. Atostogų žurnalas'!$F$5:$F$200,"Patvirtinta",'3. Atostogų žurnalas'!$C$5:$C$200,"&lt;="&amp;('1. Nustatymai'!$C$9+(22-1)*7+6),'3. Atostogų žurnalas'!$D$5:$D$200,"&gt;="&amp;('1. Nustatymai'!$C$9+(22-1)*7)))</f>
        <v/>
      </c>
      <c r="X10" s="106">
        <f>IF($A10="","",COUNTIFS('3. Atostogų žurnalas'!$A$5:$A$200,$A10,'3. Atostogų žurnalas'!$F$5:$F$200,"Patvirtinta",'3. Atostogų žurnalas'!$C$5:$C$200,"&lt;="&amp;('1. Nustatymai'!$C$9+(23-1)*7+6),'3. Atostogų žurnalas'!$D$5:$D$200,"&gt;="&amp;('1. Nustatymai'!$C$9+(23-1)*7)))</f>
        <v/>
      </c>
      <c r="Y10" s="106">
        <f>IF($A10="","",COUNTIFS('3. Atostogų žurnalas'!$A$5:$A$200,$A10,'3. Atostogų žurnalas'!$F$5:$F$200,"Patvirtinta",'3. Atostogų žurnalas'!$C$5:$C$200,"&lt;="&amp;('1. Nustatymai'!$C$9+(24-1)*7+6),'3. Atostogų žurnalas'!$D$5:$D$200,"&gt;="&amp;('1. Nustatymai'!$C$9+(24-1)*7)))</f>
        <v/>
      </c>
      <c r="Z10" s="106">
        <f>IF($A10="","",COUNTIFS('3. Atostogų žurnalas'!$A$5:$A$200,$A10,'3. Atostogų žurnalas'!$F$5:$F$200,"Patvirtinta",'3. Atostogų žurnalas'!$C$5:$C$200,"&lt;="&amp;('1. Nustatymai'!$C$9+(25-1)*7+6),'3. Atostogų žurnalas'!$D$5:$D$200,"&gt;="&amp;('1. Nustatymai'!$C$9+(25-1)*7)))</f>
        <v/>
      </c>
      <c r="AA10" s="106">
        <f>IF($A10="","",COUNTIFS('3. Atostogų žurnalas'!$A$5:$A$200,$A10,'3. Atostogų žurnalas'!$F$5:$F$200,"Patvirtinta",'3. Atostogų žurnalas'!$C$5:$C$200,"&lt;="&amp;('1. Nustatymai'!$C$9+(26-1)*7+6),'3. Atostogų žurnalas'!$D$5:$D$200,"&gt;="&amp;('1. Nustatymai'!$C$9+(26-1)*7)))</f>
        <v/>
      </c>
      <c r="AB10" s="106">
        <f>IF($A10="","",COUNTIFS('3. Atostogų žurnalas'!$A$5:$A$200,$A10,'3. Atostogų žurnalas'!$F$5:$F$200,"Patvirtinta",'3. Atostogų žurnalas'!$C$5:$C$200,"&lt;="&amp;('1. Nustatymai'!$C$9+(27-1)*7+6),'3. Atostogų žurnalas'!$D$5:$D$200,"&gt;="&amp;('1. Nustatymai'!$C$9+(27-1)*7)))</f>
        <v/>
      </c>
      <c r="AC10" s="106">
        <f>IF($A10="","",COUNTIFS('3. Atostogų žurnalas'!$A$5:$A$200,$A10,'3. Atostogų žurnalas'!$F$5:$F$200,"Patvirtinta",'3. Atostogų žurnalas'!$C$5:$C$200,"&lt;="&amp;('1. Nustatymai'!$C$9+(28-1)*7+6),'3. Atostogų žurnalas'!$D$5:$D$200,"&gt;="&amp;('1. Nustatymai'!$C$9+(28-1)*7)))</f>
        <v/>
      </c>
      <c r="AD10" s="106">
        <f>IF($A10="","",COUNTIFS('3. Atostogų žurnalas'!$A$5:$A$200,$A10,'3. Atostogų žurnalas'!$F$5:$F$200,"Patvirtinta",'3. Atostogų žurnalas'!$C$5:$C$200,"&lt;="&amp;('1. Nustatymai'!$C$9+(29-1)*7+6),'3. Atostogų žurnalas'!$D$5:$D$200,"&gt;="&amp;('1. Nustatymai'!$C$9+(29-1)*7)))</f>
        <v/>
      </c>
      <c r="AE10" s="106">
        <f>IF($A10="","",COUNTIFS('3. Atostogų žurnalas'!$A$5:$A$200,$A10,'3. Atostogų žurnalas'!$F$5:$F$200,"Patvirtinta",'3. Atostogų žurnalas'!$C$5:$C$200,"&lt;="&amp;('1. Nustatymai'!$C$9+(30-1)*7+6),'3. Atostogų žurnalas'!$D$5:$D$200,"&gt;="&amp;('1. Nustatymai'!$C$9+(30-1)*7)))</f>
        <v/>
      </c>
      <c r="AF10" s="106">
        <f>IF($A10="","",COUNTIFS('3. Atostogų žurnalas'!$A$5:$A$200,$A10,'3. Atostogų žurnalas'!$F$5:$F$200,"Patvirtinta",'3. Atostogų žurnalas'!$C$5:$C$200,"&lt;="&amp;('1. Nustatymai'!$C$9+(31-1)*7+6),'3. Atostogų žurnalas'!$D$5:$D$200,"&gt;="&amp;('1. Nustatymai'!$C$9+(31-1)*7)))</f>
        <v/>
      </c>
      <c r="AG10" s="106">
        <f>IF($A10="","",COUNTIFS('3. Atostogų žurnalas'!$A$5:$A$200,$A10,'3. Atostogų žurnalas'!$F$5:$F$200,"Patvirtinta",'3. Atostogų žurnalas'!$C$5:$C$200,"&lt;="&amp;('1. Nustatymai'!$C$9+(32-1)*7+6),'3. Atostogų žurnalas'!$D$5:$D$200,"&gt;="&amp;('1. Nustatymai'!$C$9+(32-1)*7)))</f>
        <v/>
      </c>
      <c r="AH10" s="106">
        <f>IF($A10="","",COUNTIFS('3. Atostogų žurnalas'!$A$5:$A$200,$A10,'3. Atostogų žurnalas'!$F$5:$F$200,"Patvirtinta",'3. Atostogų žurnalas'!$C$5:$C$200,"&lt;="&amp;('1. Nustatymai'!$C$9+(33-1)*7+6),'3. Atostogų žurnalas'!$D$5:$D$200,"&gt;="&amp;('1. Nustatymai'!$C$9+(33-1)*7)))</f>
        <v/>
      </c>
      <c r="AI10" s="106">
        <f>IF($A10="","",COUNTIFS('3. Atostogų žurnalas'!$A$5:$A$200,$A10,'3. Atostogų žurnalas'!$F$5:$F$200,"Patvirtinta",'3. Atostogų žurnalas'!$C$5:$C$200,"&lt;="&amp;('1. Nustatymai'!$C$9+(34-1)*7+6),'3. Atostogų žurnalas'!$D$5:$D$200,"&gt;="&amp;('1. Nustatymai'!$C$9+(34-1)*7)))</f>
        <v/>
      </c>
      <c r="AJ10" s="106">
        <f>IF($A10="","",COUNTIFS('3. Atostogų žurnalas'!$A$5:$A$200,$A10,'3. Atostogų žurnalas'!$F$5:$F$200,"Patvirtinta",'3. Atostogų žurnalas'!$C$5:$C$200,"&lt;="&amp;('1. Nustatymai'!$C$9+(35-1)*7+6),'3. Atostogų žurnalas'!$D$5:$D$200,"&gt;="&amp;('1. Nustatymai'!$C$9+(35-1)*7)))</f>
        <v/>
      </c>
      <c r="AK10" s="106">
        <f>IF($A10="","",COUNTIFS('3. Atostogų žurnalas'!$A$5:$A$200,$A10,'3. Atostogų žurnalas'!$F$5:$F$200,"Patvirtinta",'3. Atostogų žurnalas'!$C$5:$C$200,"&lt;="&amp;('1. Nustatymai'!$C$9+(36-1)*7+6),'3. Atostogų žurnalas'!$D$5:$D$200,"&gt;="&amp;('1. Nustatymai'!$C$9+(36-1)*7)))</f>
        <v/>
      </c>
      <c r="AL10" s="106">
        <f>IF($A10="","",COUNTIFS('3. Atostogų žurnalas'!$A$5:$A$200,$A10,'3. Atostogų žurnalas'!$F$5:$F$200,"Patvirtinta",'3. Atostogų žurnalas'!$C$5:$C$200,"&lt;="&amp;('1. Nustatymai'!$C$9+(37-1)*7+6),'3. Atostogų žurnalas'!$D$5:$D$200,"&gt;="&amp;('1. Nustatymai'!$C$9+(37-1)*7)))</f>
        <v/>
      </c>
      <c r="AM10" s="106">
        <f>IF($A10="","",COUNTIFS('3. Atostogų žurnalas'!$A$5:$A$200,$A10,'3. Atostogų žurnalas'!$F$5:$F$200,"Patvirtinta",'3. Atostogų žurnalas'!$C$5:$C$200,"&lt;="&amp;('1. Nustatymai'!$C$9+(38-1)*7+6),'3. Atostogų žurnalas'!$D$5:$D$200,"&gt;="&amp;('1. Nustatymai'!$C$9+(38-1)*7)))</f>
        <v/>
      </c>
      <c r="AN10" s="106">
        <f>IF($A10="","",COUNTIFS('3. Atostogų žurnalas'!$A$5:$A$200,$A10,'3. Atostogų žurnalas'!$F$5:$F$200,"Patvirtinta",'3. Atostogų žurnalas'!$C$5:$C$200,"&lt;="&amp;('1. Nustatymai'!$C$9+(39-1)*7+6),'3. Atostogų žurnalas'!$D$5:$D$200,"&gt;="&amp;('1. Nustatymai'!$C$9+(39-1)*7)))</f>
        <v/>
      </c>
      <c r="AO10" s="106">
        <f>IF($A10="","",COUNTIFS('3. Atostogų žurnalas'!$A$5:$A$200,$A10,'3. Atostogų žurnalas'!$F$5:$F$200,"Patvirtinta",'3. Atostogų žurnalas'!$C$5:$C$200,"&lt;="&amp;('1. Nustatymai'!$C$9+(40-1)*7+6),'3. Atostogų žurnalas'!$D$5:$D$200,"&gt;="&amp;('1. Nustatymai'!$C$9+(40-1)*7)))</f>
        <v/>
      </c>
      <c r="AP10" s="106">
        <f>IF($A10="","",COUNTIFS('3. Atostogų žurnalas'!$A$5:$A$200,$A10,'3. Atostogų žurnalas'!$F$5:$F$200,"Patvirtinta",'3. Atostogų žurnalas'!$C$5:$C$200,"&lt;="&amp;('1. Nustatymai'!$C$9+(41-1)*7+6),'3. Atostogų žurnalas'!$D$5:$D$200,"&gt;="&amp;('1. Nustatymai'!$C$9+(41-1)*7)))</f>
        <v/>
      </c>
      <c r="AQ10" s="106">
        <f>IF($A10="","",COUNTIFS('3. Atostogų žurnalas'!$A$5:$A$200,$A10,'3. Atostogų žurnalas'!$F$5:$F$200,"Patvirtinta",'3. Atostogų žurnalas'!$C$5:$C$200,"&lt;="&amp;('1. Nustatymai'!$C$9+(42-1)*7+6),'3. Atostogų žurnalas'!$D$5:$D$200,"&gt;="&amp;('1. Nustatymai'!$C$9+(42-1)*7)))</f>
        <v/>
      </c>
      <c r="AR10" s="106">
        <f>IF($A10="","",COUNTIFS('3. Atostogų žurnalas'!$A$5:$A$200,$A10,'3. Atostogų žurnalas'!$F$5:$F$200,"Patvirtinta",'3. Atostogų žurnalas'!$C$5:$C$200,"&lt;="&amp;('1. Nustatymai'!$C$9+(43-1)*7+6),'3. Atostogų žurnalas'!$D$5:$D$200,"&gt;="&amp;('1. Nustatymai'!$C$9+(43-1)*7)))</f>
        <v/>
      </c>
      <c r="AS10" s="106">
        <f>IF($A10="","",COUNTIFS('3. Atostogų žurnalas'!$A$5:$A$200,$A10,'3. Atostogų žurnalas'!$F$5:$F$200,"Patvirtinta",'3. Atostogų žurnalas'!$C$5:$C$200,"&lt;="&amp;('1. Nustatymai'!$C$9+(44-1)*7+6),'3. Atostogų žurnalas'!$D$5:$D$200,"&gt;="&amp;('1. Nustatymai'!$C$9+(44-1)*7)))</f>
        <v/>
      </c>
      <c r="AT10" s="106">
        <f>IF($A10="","",COUNTIFS('3. Atostogų žurnalas'!$A$5:$A$200,$A10,'3. Atostogų žurnalas'!$F$5:$F$200,"Patvirtinta",'3. Atostogų žurnalas'!$C$5:$C$200,"&lt;="&amp;('1. Nustatymai'!$C$9+(45-1)*7+6),'3. Atostogų žurnalas'!$D$5:$D$200,"&gt;="&amp;('1. Nustatymai'!$C$9+(45-1)*7)))</f>
        <v/>
      </c>
      <c r="AU10" s="106">
        <f>IF($A10="","",COUNTIFS('3. Atostogų žurnalas'!$A$5:$A$200,$A10,'3. Atostogų žurnalas'!$F$5:$F$200,"Patvirtinta",'3. Atostogų žurnalas'!$C$5:$C$200,"&lt;="&amp;('1. Nustatymai'!$C$9+(46-1)*7+6),'3. Atostogų žurnalas'!$D$5:$D$200,"&gt;="&amp;('1. Nustatymai'!$C$9+(46-1)*7)))</f>
        <v/>
      </c>
      <c r="AV10" s="106">
        <f>IF($A10="","",COUNTIFS('3. Atostogų žurnalas'!$A$5:$A$200,$A10,'3. Atostogų žurnalas'!$F$5:$F$200,"Patvirtinta",'3. Atostogų žurnalas'!$C$5:$C$200,"&lt;="&amp;('1. Nustatymai'!$C$9+(47-1)*7+6),'3. Atostogų žurnalas'!$D$5:$D$200,"&gt;="&amp;('1. Nustatymai'!$C$9+(47-1)*7)))</f>
        <v/>
      </c>
      <c r="AW10" s="106">
        <f>IF($A10="","",COUNTIFS('3. Atostogų žurnalas'!$A$5:$A$200,$A10,'3. Atostogų žurnalas'!$F$5:$F$200,"Patvirtinta",'3. Atostogų žurnalas'!$C$5:$C$200,"&lt;="&amp;('1. Nustatymai'!$C$9+(48-1)*7+6),'3. Atostogų žurnalas'!$D$5:$D$200,"&gt;="&amp;('1. Nustatymai'!$C$9+(48-1)*7)))</f>
        <v/>
      </c>
      <c r="AX10" s="106">
        <f>IF($A10="","",COUNTIFS('3. Atostogų žurnalas'!$A$5:$A$200,$A10,'3. Atostogų žurnalas'!$F$5:$F$200,"Patvirtinta",'3. Atostogų žurnalas'!$C$5:$C$200,"&lt;="&amp;('1. Nustatymai'!$C$9+(49-1)*7+6),'3. Atostogų žurnalas'!$D$5:$D$200,"&gt;="&amp;('1. Nustatymai'!$C$9+(49-1)*7)))</f>
        <v/>
      </c>
      <c r="AY10" s="106">
        <f>IF($A10="","",COUNTIFS('3. Atostogų žurnalas'!$A$5:$A$200,$A10,'3. Atostogų žurnalas'!$F$5:$F$200,"Patvirtinta",'3. Atostogų žurnalas'!$C$5:$C$200,"&lt;="&amp;('1. Nustatymai'!$C$9+(50-1)*7+6),'3. Atostogų žurnalas'!$D$5:$D$200,"&gt;="&amp;('1. Nustatymai'!$C$9+(50-1)*7)))</f>
        <v/>
      </c>
      <c r="AZ10" s="106">
        <f>IF($A10="","",COUNTIFS('3. Atostogų žurnalas'!$A$5:$A$200,$A10,'3. Atostogų žurnalas'!$F$5:$F$200,"Patvirtinta",'3. Atostogų žurnalas'!$C$5:$C$200,"&lt;="&amp;('1. Nustatymai'!$C$9+(51-1)*7+6),'3. Atostogų žurnalas'!$D$5:$D$200,"&gt;="&amp;('1. Nustatymai'!$C$9+(51-1)*7)))</f>
        <v/>
      </c>
      <c r="BA10" s="106">
        <f>IF($A10="","",COUNTIFS('3. Atostogų žurnalas'!$A$5:$A$200,$A10,'3. Atostogų žurnalas'!$F$5:$F$200,"Patvirtinta",'3. Atostogų žurnalas'!$C$5:$C$200,"&lt;="&amp;('1. Nustatymai'!$C$9+(52-1)*7+6),'3. Atostogų žurnalas'!$D$5:$D$200,"&gt;="&amp;('1. Nustatymai'!$C$9+(52-1)*7)))</f>
        <v/>
      </c>
    </row>
    <row r="11" ht="18" customHeight="1" s="55">
      <c r="A11" s="105">
        <f>IF('2. Darbuotojai'!A11="","",'2. Darbuotojai'!A11)</f>
        <v/>
      </c>
      <c r="B11" s="106">
        <f>IF($A11="","",COUNTIFS('3. Atostogų žurnalas'!$A$5:$A$200,$A11,'3. Atostogų žurnalas'!$F$5:$F$200,"Patvirtinta",'3. Atostogų žurnalas'!$C$5:$C$200,"&lt;="&amp;('1. Nustatymai'!$C$9+(1-1)*7+6),'3. Atostogų žurnalas'!$D$5:$D$200,"&gt;="&amp;('1. Nustatymai'!$C$9+(1-1)*7)))</f>
        <v/>
      </c>
      <c r="C11" s="106">
        <f>IF($A11="","",COUNTIFS('3. Atostogų žurnalas'!$A$5:$A$200,$A11,'3. Atostogų žurnalas'!$F$5:$F$200,"Patvirtinta",'3. Atostogų žurnalas'!$C$5:$C$200,"&lt;="&amp;('1. Nustatymai'!$C$9+(2-1)*7+6),'3. Atostogų žurnalas'!$D$5:$D$200,"&gt;="&amp;('1. Nustatymai'!$C$9+(2-1)*7)))</f>
        <v/>
      </c>
      <c r="D11" s="106">
        <f>IF($A11="","",COUNTIFS('3. Atostogų žurnalas'!$A$5:$A$200,$A11,'3. Atostogų žurnalas'!$F$5:$F$200,"Patvirtinta",'3. Atostogų žurnalas'!$C$5:$C$200,"&lt;="&amp;('1. Nustatymai'!$C$9+(3-1)*7+6),'3. Atostogų žurnalas'!$D$5:$D$200,"&gt;="&amp;('1. Nustatymai'!$C$9+(3-1)*7)))</f>
        <v/>
      </c>
      <c r="E11" s="106">
        <f>IF($A11="","",COUNTIFS('3. Atostogų žurnalas'!$A$5:$A$200,$A11,'3. Atostogų žurnalas'!$F$5:$F$200,"Patvirtinta",'3. Atostogų žurnalas'!$C$5:$C$200,"&lt;="&amp;('1. Nustatymai'!$C$9+(4-1)*7+6),'3. Atostogų žurnalas'!$D$5:$D$200,"&gt;="&amp;('1. Nustatymai'!$C$9+(4-1)*7)))</f>
        <v/>
      </c>
      <c r="F11" s="106">
        <f>IF($A11="","",COUNTIFS('3. Atostogų žurnalas'!$A$5:$A$200,$A11,'3. Atostogų žurnalas'!$F$5:$F$200,"Patvirtinta",'3. Atostogų žurnalas'!$C$5:$C$200,"&lt;="&amp;('1. Nustatymai'!$C$9+(5-1)*7+6),'3. Atostogų žurnalas'!$D$5:$D$200,"&gt;="&amp;('1. Nustatymai'!$C$9+(5-1)*7)))</f>
        <v/>
      </c>
      <c r="G11" s="106">
        <f>IF($A11="","",COUNTIFS('3. Atostogų žurnalas'!$A$5:$A$200,$A11,'3. Atostogų žurnalas'!$F$5:$F$200,"Patvirtinta",'3. Atostogų žurnalas'!$C$5:$C$200,"&lt;="&amp;('1. Nustatymai'!$C$9+(6-1)*7+6),'3. Atostogų žurnalas'!$D$5:$D$200,"&gt;="&amp;('1. Nustatymai'!$C$9+(6-1)*7)))</f>
        <v/>
      </c>
      <c r="H11" s="106">
        <f>IF($A11="","",COUNTIFS('3. Atostogų žurnalas'!$A$5:$A$200,$A11,'3. Atostogų žurnalas'!$F$5:$F$200,"Patvirtinta",'3. Atostogų žurnalas'!$C$5:$C$200,"&lt;="&amp;('1. Nustatymai'!$C$9+(7-1)*7+6),'3. Atostogų žurnalas'!$D$5:$D$200,"&gt;="&amp;('1. Nustatymai'!$C$9+(7-1)*7)))</f>
        <v/>
      </c>
      <c r="I11" s="106">
        <f>IF($A11="","",COUNTIFS('3. Atostogų žurnalas'!$A$5:$A$200,$A11,'3. Atostogų žurnalas'!$F$5:$F$200,"Patvirtinta",'3. Atostogų žurnalas'!$C$5:$C$200,"&lt;="&amp;('1. Nustatymai'!$C$9+(8-1)*7+6),'3. Atostogų žurnalas'!$D$5:$D$200,"&gt;="&amp;('1. Nustatymai'!$C$9+(8-1)*7)))</f>
        <v/>
      </c>
      <c r="J11" s="106">
        <f>IF($A11="","",COUNTIFS('3. Atostogų žurnalas'!$A$5:$A$200,$A11,'3. Atostogų žurnalas'!$F$5:$F$200,"Patvirtinta",'3. Atostogų žurnalas'!$C$5:$C$200,"&lt;="&amp;('1. Nustatymai'!$C$9+(9-1)*7+6),'3. Atostogų žurnalas'!$D$5:$D$200,"&gt;="&amp;('1. Nustatymai'!$C$9+(9-1)*7)))</f>
        <v/>
      </c>
      <c r="K11" s="106">
        <f>IF($A11="","",COUNTIFS('3. Atostogų žurnalas'!$A$5:$A$200,$A11,'3. Atostogų žurnalas'!$F$5:$F$200,"Patvirtinta",'3. Atostogų žurnalas'!$C$5:$C$200,"&lt;="&amp;('1. Nustatymai'!$C$9+(10-1)*7+6),'3. Atostogų žurnalas'!$D$5:$D$200,"&gt;="&amp;('1. Nustatymai'!$C$9+(10-1)*7)))</f>
        <v/>
      </c>
      <c r="L11" s="106">
        <f>IF($A11="","",COUNTIFS('3. Atostogų žurnalas'!$A$5:$A$200,$A11,'3. Atostogų žurnalas'!$F$5:$F$200,"Patvirtinta",'3. Atostogų žurnalas'!$C$5:$C$200,"&lt;="&amp;('1. Nustatymai'!$C$9+(11-1)*7+6),'3. Atostogų žurnalas'!$D$5:$D$200,"&gt;="&amp;('1. Nustatymai'!$C$9+(11-1)*7)))</f>
        <v/>
      </c>
      <c r="M11" s="106">
        <f>IF($A11="","",COUNTIFS('3. Atostogų žurnalas'!$A$5:$A$200,$A11,'3. Atostogų žurnalas'!$F$5:$F$200,"Patvirtinta",'3. Atostogų žurnalas'!$C$5:$C$200,"&lt;="&amp;('1. Nustatymai'!$C$9+(12-1)*7+6),'3. Atostogų žurnalas'!$D$5:$D$200,"&gt;="&amp;('1. Nustatymai'!$C$9+(12-1)*7)))</f>
        <v/>
      </c>
      <c r="N11" s="106">
        <f>IF($A11="","",COUNTIFS('3. Atostogų žurnalas'!$A$5:$A$200,$A11,'3. Atostogų žurnalas'!$F$5:$F$200,"Patvirtinta",'3. Atostogų žurnalas'!$C$5:$C$200,"&lt;="&amp;('1. Nustatymai'!$C$9+(13-1)*7+6),'3. Atostogų žurnalas'!$D$5:$D$200,"&gt;="&amp;('1. Nustatymai'!$C$9+(13-1)*7)))</f>
        <v/>
      </c>
      <c r="O11" s="106">
        <f>IF($A11="","",COUNTIFS('3. Atostogų žurnalas'!$A$5:$A$200,$A11,'3. Atostogų žurnalas'!$F$5:$F$200,"Patvirtinta",'3. Atostogų žurnalas'!$C$5:$C$200,"&lt;="&amp;('1. Nustatymai'!$C$9+(14-1)*7+6),'3. Atostogų žurnalas'!$D$5:$D$200,"&gt;="&amp;('1. Nustatymai'!$C$9+(14-1)*7)))</f>
        <v/>
      </c>
      <c r="P11" s="106">
        <f>IF($A11="","",COUNTIFS('3. Atostogų žurnalas'!$A$5:$A$200,$A11,'3. Atostogų žurnalas'!$F$5:$F$200,"Patvirtinta",'3. Atostogų žurnalas'!$C$5:$C$200,"&lt;="&amp;('1. Nustatymai'!$C$9+(15-1)*7+6),'3. Atostogų žurnalas'!$D$5:$D$200,"&gt;="&amp;('1. Nustatymai'!$C$9+(15-1)*7)))</f>
        <v/>
      </c>
      <c r="Q11" s="106">
        <f>IF($A11="","",COUNTIFS('3. Atostogų žurnalas'!$A$5:$A$200,$A11,'3. Atostogų žurnalas'!$F$5:$F$200,"Patvirtinta",'3. Atostogų žurnalas'!$C$5:$C$200,"&lt;="&amp;('1. Nustatymai'!$C$9+(16-1)*7+6),'3. Atostogų žurnalas'!$D$5:$D$200,"&gt;="&amp;('1. Nustatymai'!$C$9+(16-1)*7)))</f>
        <v/>
      </c>
      <c r="R11" s="106">
        <f>IF($A11="","",COUNTIFS('3. Atostogų žurnalas'!$A$5:$A$200,$A11,'3. Atostogų žurnalas'!$F$5:$F$200,"Patvirtinta",'3. Atostogų žurnalas'!$C$5:$C$200,"&lt;="&amp;('1. Nustatymai'!$C$9+(17-1)*7+6),'3. Atostogų žurnalas'!$D$5:$D$200,"&gt;="&amp;('1. Nustatymai'!$C$9+(17-1)*7)))</f>
        <v/>
      </c>
      <c r="S11" s="106">
        <f>IF($A11="","",COUNTIFS('3. Atostogų žurnalas'!$A$5:$A$200,$A11,'3. Atostogų žurnalas'!$F$5:$F$200,"Patvirtinta",'3. Atostogų žurnalas'!$C$5:$C$200,"&lt;="&amp;('1. Nustatymai'!$C$9+(18-1)*7+6),'3. Atostogų žurnalas'!$D$5:$D$200,"&gt;="&amp;('1. Nustatymai'!$C$9+(18-1)*7)))</f>
        <v/>
      </c>
      <c r="T11" s="106">
        <f>IF($A11="","",COUNTIFS('3. Atostogų žurnalas'!$A$5:$A$200,$A11,'3. Atostogų žurnalas'!$F$5:$F$200,"Patvirtinta",'3. Atostogų žurnalas'!$C$5:$C$200,"&lt;="&amp;('1. Nustatymai'!$C$9+(19-1)*7+6),'3. Atostogų žurnalas'!$D$5:$D$200,"&gt;="&amp;('1. Nustatymai'!$C$9+(19-1)*7)))</f>
        <v/>
      </c>
      <c r="U11" s="106">
        <f>IF($A11="","",COUNTIFS('3. Atostogų žurnalas'!$A$5:$A$200,$A11,'3. Atostogų žurnalas'!$F$5:$F$200,"Patvirtinta",'3. Atostogų žurnalas'!$C$5:$C$200,"&lt;="&amp;('1. Nustatymai'!$C$9+(20-1)*7+6),'3. Atostogų žurnalas'!$D$5:$D$200,"&gt;="&amp;('1. Nustatymai'!$C$9+(20-1)*7)))</f>
        <v/>
      </c>
      <c r="V11" s="106">
        <f>IF($A11="","",COUNTIFS('3. Atostogų žurnalas'!$A$5:$A$200,$A11,'3. Atostogų žurnalas'!$F$5:$F$200,"Patvirtinta",'3. Atostogų žurnalas'!$C$5:$C$200,"&lt;="&amp;('1. Nustatymai'!$C$9+(21-1)*7+6),'3. Atostogų žurnalas'!$D$5:$D$200,"&gt;="&amp;('1. Nustatymai'!$C$9+(21-1)*7)))</f>
        <v/>
      </c>
      <c r="W11" s="106">
        <f>IF($A11="","",COUNTIFS('3. Atostogų žurnalas'!$A$5:$A$200,$A11,'3. Atostogų žurnalas'!$F$5:$F$200,"Patvirtinta",'3. Atostogų žurnalas'!$C$5:$C$200,"&lt;="&amp;('1. Nustatymai'!$C$9+(22-1)*7+6),'3. Atostogų žurnalas'!$D$5:$D$200,"&gt;="&amp;('1. Nustatymai'!$C$9+(22-1)*7)))</f>
        <v/>
      </c>
      <c r="X11" s="106">
        <f>IF($A11="","",COUNTIFS('3. Atostogų žurnalas'!$A$5:$A$200,$A11,'3. Atostogų žurnalas'!$F$5:$F$200,"Patvirtinta",'3. Atostogų žurnalas'!$C$5:$C$200,"&lt;="&amp;('1. Nustatymai'!$C$9+(23-1)*7+6),'3. Atostogų žurnalas'!$D$5:$D$200,"&gt;="&amp;('1. Nustatymai'!$C$9+(23-1)*7)))</f>
        <v/>
      </c>
      <c r="Y11" s="106">
        <f>IF($A11="","",COUNTIFS('3. Atostogų žurnalas'!$A$5:$A$200,$A11,'3. Atostogų žurnalas'!$F$5:$F$200,"Patvirtinta",'3. Atostogų žurnalas'!$C$5:$C$200,"&lt;="&amp;('1. Nustatymai'!$C$9+(24-1)*7+6),'3. Atostogų žurnalas'!$D$5:$D$200,"&gt;="&amp;('1. Nustatymai'!$C$9+(24-1)*7)))</f>
        <v/>
      </c>
      <c r="Z11" s="106">
        <f>IF($A11="","",COUNTIFS('3. Atostogų žurnalas'!$A$5:$A$200,$A11,'3. Atostogų žurnalas'!$F$5:$F$200,"Patvirtinta",'3. Atostogų žurnalas'!$C$5:$C$200,"&lt;="&amp;('1. Nustatymai'!$C$9+(25-1)*7+6),'3. Atostogų žurnalas'!$D$5:$D$200,"&gt;="&amp;('1. Nustatymai'!$C$9+(25-1)*7)))</f>
        <v/>
      </c>
      <c r="AA11" s="106">
        <f>IF($A11="","",COUNTIFS('3. Atostogų žurnalas'!$A$5:$A$200,$A11,'3. Atostogų žurnalas'!$F$5:$F$200,"Patvirtinta",'3. Atostogų žurnalas'!$C$5:$C$200,"&lt;="&amp;('1. Nustatymai'!$C$9+(26-1)*7+6),'3. Atostogų žurnalas'!$D$5:$D$200,"&gt;="&amp;('1. Nustatymai'!$C$9+(26-1)*7)))</f>
        <v/>
      </c>
      <c r="AB11" s="106">
        <f>IF($A11="","",COUNTIFS('3. Atostogų žurnalas'!$A$5:$A$200,$A11,'3. Atostogų žurnalas'!$F$5:$F$200,"Patvirtinta",'3. Atostogų žurnalas'!$C$5:$C$200,"&lt;="&amp;('1. Nustatymai'!$C$9+(27-1)*7+6),'3. Atostogų žurnalas'!$D$5:$D$200,"&gt;="&amp;('1. Nustatymai'!$C$9+(27-1)*7)))</f>
        <v/>
      </c>
      <c r="AC11" s="106">
        <f>IF($A11="","",COUNTIFS('3. Atostogų žurnalas'!$A$5:$A$200,$A11,'3. Atostogų žurnalas'!$F$5:$F$200,"Patvirtinta",'3. Atostogų žurnalas'!$C$5:$C$200,"&lt;="&amp;('1. Nustatymai'!$C$9+(28-1)*7+6),'3. Atostogų žurnalas'!$D$5:$D$200,"&gt;="&amp;('1. Nustatymai'!$C$9+(28-1)*7)))</f>
        <v/>
      </c>
      <c r="AD11" s="106">
        <f>IF($A11="","",COUNTIFS('3. Atostogų žurnalas'!$A$5:$A$200,$A11,'3. Atostogų žurnalas'!$F$5:$F$200,"Patvirtinta",'3. Atostogų žurnalas'!$C$5:$C$200,"&lt;="&amp;('1. Nustatymai'!$C$9+(29-1)*7+6),'3. Atostogų žurnalas'!$D$5:$D$200,"&gt;="&amp;('1. Nustatymai'!$C$9+(29-1)*7)))</f>
        <v/>
      </c>
      <c r="AE11" s="106">
        <f>IF($A11="","",COUNTIFS('3. Atostogų žurnalas'!$A$5:$A$200,$A11,'3. Atostogų žurnalas'!$F$5:$F$200,"Patvirtinta",'3. Atostogų žurnalas'!$C$5:$C$200,"&lt;="&amp;('1. Nustatymai'!$C$9+(30-1)*7+6),'3. Atostogų žurnalas'!$D$5:$D$200,"&gt;="&amp;('1. Nustatymai'!$C$9+(30-1)*7)))</f>
        <v/>
      </c>
      <c r="AF11" s="106">
        <f>IF($A11="","",COUNTIFS('3. Atostogų žurnalas'!$A$5:$A$200,$A11,'3. Atostogų žurnalas'!$F$5:$F$200,"Patvirtinta",'3. Atostogų žurnalas'!$C$5:$C$200,"&lt;="&amp;('1. Nustatymai'!$C$9+(31-1)*7+6),'3. Atostogų žurnalas'!$D$5:$D$200,"&gt;="&amp;('1. Nustatymai'!$C$9+(31-1)*7)))</f>
        <v/>
      </c>
      <c r="AG11" s="106">
        <f>IF($A11="","",COUNTIFS('3. Atostogų žurnalas'!$A$5:$A$200,$A11,'3. Atostogų žurnalas'!$F$5:$F$200,"Patvirtinta",'3. Atostogų žurnalas'!$C$5:$C$200,"&lt;="&amp;('1. Nustatymai'!$C$9+(32-1)*7+6),'3. Atostogų žurnalas'!$D$5:$D$200,"&gt;="&amp;('1. Nustatymai'!$C$9+(32-1)*7)))</f>
        <v/>
      </c>
      <c r="AH11" s="106">
        <f>IF($A11="","",COUNTIFS('3. Atostogų žurnalas'!$A$5:$A$200,$A11,'3. Atostogų žurnalas'!$F$5:$F$200,"Patvirtinta",'3. Atostogų žurnalas'!$C$5:$C$200,"&lt;="&amp;('1. Nustatymai'!$C$9+(33-1)*7+6),'3. Atostogų žurnalas'!$D$5:$D$200,"&gt;="&amp;('1. Nustatymai'!$C$9+(33-1)*7)))</f>
        <v/>
      </c>
      <c r="AI11" s="106">
        <f>IF($A11="","",COUNTIFS('3. Atostogų žurnalas'!$A$5:$A$200,$A11,'3. Atostogų žurnalas'!$F$5:$F$200,"Patvirtinta",'3. Atostogų žurnalas'!$C$5:$C$200,"&lt;="&amp;('1. Nustatymai'!$C$9+(34-1)*7+6),'3. Atostogų žurnalas'!$D$5:$D$200,"&gt;="&amp;('1. Nustatymai'!$C$9+(34-1)*7)))</f>
        <v/>
      </c>
      <c r="AJ11" s="106">
        <f>IF($A11="","",COUNTIFS('3. Atostogų žurnalas'!$A$5:$A$200,$A11,'3. Atostogų žurnalas'!$F$5:$F$200,"Patvirtinta",'3. Atostogų žurnalas'!$C$5:$C$200,"&lt;="&amp;('1. Nustatymai'!$C$9+(35-1)*7+6),'3. Atostogų žurnalas'!$D$5:$D$200,"&gt;="&amp;('1. Nustatymai'!$C$9+(35-1)*7)))</f>
        <v/>
      </c>
      <c r="AK11" s="106">
        <f>IF($A11="","",COUNTIFS('3. Atostogų žurnalas'!$A$5:$A$200,$A11,'3. Atostogų žurnalas'!$F$5:$F$200,"Patvirtinta",'3. Atostogų žurnalas'!$C$5:$C$200,"&lt;="&amp;('1. Nustatymai'!$C$9+(36-1)*7+6),'3. Atostogų žurnalas'!$D$5:$D$200,"&gt;="&amp;('1. Nustatymai'!$C$9+(36-1)*7)))</f>
        <v/>
      </c>
      <c r="AL11" s="106">
        <f>IF($A11="","",COUNTIFS('3. Atostogų žurnalas'!$A$5:$A$200,$A11,'3. Atostogų žurnalas'!$F$5:$F$200,"Patvirtinta",'3. Atostogų žurnalas'!$C$5:$C$200,"&lt;="&amp;('1. Nustatymai'!$C$9+(37-1)*7+6),'3. Atostogų žurnalas'!$D$5:$D$200,"&gt;="&amp;('1. Nustatymai'!$C$9+(37-1)*7)))</f>
        <v/>
      </c>
      <c r="AM11" s="106">
        <f>IF($A11="","",COUNTIFS('3. Atostogų žurnalas'!$A$5:$A$200,$A11,'3. Atostogų žurnalas'!$F$5:$F$200,"Patvirtinta",'3. Atostogų žurnalas'!$C$5:$C$200,"&lt;="&amp;('1. Nustatymai'!$C$9+(38-1)*7+6),'3. Atostogų žurnalas'!$D$5:$D$200,"&gt;="&amp;('1. Nustatymai'!$C$9+(38-1)*7)))</f>
        <v/>
      </c>
      <c r="AN11" s="106">
        <f>IF($A11="","",COUNTIFS('3. Atostogų žurnalas'!$A$5:$A$200,$A11,'3. Atostogų žurnalas'!$F$5:$F$200,"Patvirtinta",'3. Atostogų žurnalas'!$C$5:$C$200,"&lt;="&amp;('1. Nustatymai'!$C$9+(39-1)*7+6),'3. Atostogų žurnalas'!$D$5:$D$200,"&gt;="&amp;('1. Nustatymai'!$C$9+(39-1)*7)))</f>
        <v/>
      </c>
      <c r="AO11" s="106">
        <f>IF($A11="","",COUNTIFS('3. Atostogų žurnalas'!$A$5:$A$200,$A11,'3. Atostogų žurnalas'!$F$5:$F$200,"Patvirtinta",'3. Atostogų žurnalas'!$C$5:$C$200,"&lt;="&amp;('1. Nustatymai'!$C$9+(40-1)*7+6),'3. Atostogų žurnalas'!$D$5:$D$200,"&gt;="&amp;('1. Nustatymai'!$C$9+(40-1)*7)))</f>
        <v/>
      </c>
      <c r="AP11" s="106">
        <f>IF($A11="","",COUNTIFS('3. Atostogų žurnalas'!$A$5:$A$200,$A11,'3. Atostogų žurnalas'!$F$5:$F$200,"Patvirtinta",'3. Atostogų žurnalas'!$C$5:$C$200,"&lt;="&amp;('1. Nustatymai'!$C$9+(41-1)*7+6),'3. Atostogų žurnalas'!$D$5:$D$200,"&gt;="&amp;('1. Nustatymai'!$C$9+(41-1)*7)))</f>
        <v/>
      </c>
      <c r="AQ11" s="106">
        <f>IF($A11="","",COUNTIFS('3. Atostogų žurnalas'!$A$5:$A$200,$A11,'3. Atostogų žurnalas'!$F$5:$F$200,"Patvirtinta",'3. Atostogų žurnalas'!$C$5:$C$200,"&lt;="&amp;('1. Nustatymai'!$C$9+(42-1)*7+6),'3. Atostogų žurnalas'!$D$5:$D$200,"&gt;="&amp;('1. Nustatymai'!$C$9+(42-1)*7)))</f>
        <v/>
      </c>
      <c r="AR11" s="106">
        <f>IF($A11="","",COUNTIFS('3. Atostogų žurnalas'!$A$5:$A$200,$A11,'3. Atostogų žurnalas'!$F$5:$F$200,"Patvirtinta",'3. Atostogų žurnalas'!$C$5:$C$200,"&lt;="&amp;('1. Nustatymai'!$C$9+(43-1)*7+6),'3. Atostogų žurnalas'!$D$5:$D$200,"&gt;="&amp;('1. Nustatymai'!$C$9+(43-1)*7)))</f>
        <v/>
      </c>
      <c r="AS11" s="106">
        <f>IF($A11="","",COUNTIFS('3. Atostogų žurnalas'!$A$5:$A$200,$A11,'3. Atostogų žurnalas'!$F$5:$F$200,"Patvirtinta",'3. Atostogų žurnalas'!$C$5:$C$200,"&lt;="&amp;('1. Nustatymai'!$C$9+(44-1)*7+6),'3. Atostogų žurnalas'!$D$5:$D$200,"&gt;="&amp;('1. Nustatymai'!$C$9+(44-1)*7)))</f>
        <v/>
      </c>
      <c r="AT11" s="106">
        <f>IF($A11="","",COUNTIFS('3. Atostogų žurnalas'!$A$5:$A$200,$A11,'3. Atostogų žurnalas'!$F$5:$F$200,"Patvirtinta",'3. Atostogų žurnalas'!$C$5:$C$200,"&lt;="&amp;('1. Nustatymai'!$C$9+(45-1)*7+6),'3. Atostogų žurnalas'!$D$5:$D$200,"&gt;="&amp;('1. Nustatymai'!$C$9+(45-1)*7)))</f>
        <v/>
      </c>
      <c r="AU11" s="106">
        <f>IF($A11="","",COUNTIFS('3. Atostogų žurnalas'!$A$5:$A$200,$A11,'3. Atostogų žurnalas'!$F$5:$F$200,"Patvirtinta",'3. Atostogų žurnalas'!$C$5:$C$200,"&lt;="&amp;('1. Nustatymai'!$C$9+(46-1)*7+6),'3. Atostogų žurnalas'!$D$5:$D$200,"&gt;="&amp;('1. Nustatymai'!$C$9+(46-1)*7)))</f>
        <v/>
      </c>
      <c r="AV11" s="106">
        <f>IF($A11="","",COUNTIFS('3. Atostogų žurnalas'!$A$5:$A$200,$A11,'3. Atostogų žurnalas'!$F$5:$F$200,"Patvirtinta",'3. Atostogų žurnalas'!$C$5:$C$200,"&lt;="&amp;('1. Nustatymai'!$C$9+(47-1)*7+6),'3. Atostogų žurnalas'!$D$5:$D$200,"&gt;="&amp;('1. Nustatymai'!$C$9+(47-1)*7)))</f>
        <v/>
      </c>
      <c r="AW11" s="106">
        <f>IF($A11="","",COUNTIFS('3. Atostogų žurnalas'!$A$5:$A$200,$A11,'3. Atostogų žurnalas'!$F$5:$F$200,"Patvirtinta",'3. Atostogų žurnalas'!$C$5:$C$200,"&lt;="&amp;('1. Nustatymai'!$C$9+(48-1)*7+6),'3. Atostogų žurnalas'!$D$5:$D$200,"&gt;="&amp;('1. Nustatymai'!$C$9+(48-1)*7)))</f>
        <v/>
      </c>
      <c r="AX11" s="106">
        <f>IF($A11="","",COUNTIFS('3. Atostogų žurnalas'!$A$5:$A$200,$A11,'3. Atostogų žurnalas'!$F$5:$F$200,"Patvirtinta",'3. Atostogų žurnalas'!$C$5:$C$200,"&lt;="&amp;('1. Nustatymai'!$C$9+(49-1)*7+6),'3. Atostogų žurnalas'!$D$5:$D$200,"&gt;="&amp;('1. Nustatymai'!$C$9+(49-1)*7)))</f>
        <v/>
      </c>
      <c r="AY11" s="106">
        <f>IF($A11="","",COUNTIFS('3. Atostogų žurnalas'!$A$5:$A$200,$A11,'3. Atostogų žurnalas'!$F$5:$F$200,"Patvirtinta",'3. Atostogų žurnalas'!$C$5:$C$200,"&lt;="&amp;('1. Nustatymai'!$C$9+(50-1)*7+6),'3. Atostogų žurnalas'!$D$5:$D$200,"&gt;="&amp;('1. Nustatymai'!$C$9+(50-1)*7)))</f>
        <v/>
      </c>
      <c r="AZ11" s="106">
        <f>IF($A11="","",COUNTIFS('3. Atostogų žurnalas'!$A$5:$A$200,$A11,'3. Atostogų žurnalas'!$F$5:$F$200,"Patvirtinta",'3. Atostogų žurnalas'!$C$5:$C$200,"&lt;="&amp;('1. Nustatymai'!$C$9+(51-1)*7+6),'3. Atostogų žurnalas'!$D$5:$D$200,"&gt;="&amp;('1. Nustatymai'!$C$9+(51-1)*7)))</f>
        <v/>
      </c>
      <c r="BA11" s="106">
        <f>IF($A11="","",COUNTIFS('3. Atostogų žurnalas'!$A$5:$A$200,$A11,'3. Atostogų žurnalas'!$F$5:$F$200,"Patvirtinta",'3. Atostogų žurnalas'!$C$5:$C$200,"&lt;="&amp;('1. Nustatymai'!$C$9+(52-1)*7+6),'3. Atostogų žurnalas'!$D$5:$D$200,"&gt;="&amp;('1. Nustatymai'!$C$9+(52-1)*7)))</f>
        <v/>
      </c>
    </row>
    <row r="12" ht="18" customHeight="1" s="55">
      <c r="A12" s="105">
        <f>IF('2. Darbuotojai'!A12="","",'2. Darbuotojai'!A12)</f>
        <v/>
      </c>
      <c r="B12" s="106">
        <f>IF($A12="","",COUNTIFS('3. Atostogų žurnalas'!$A$5:$A$200,$A12,'3. Atostogų žurnalas'!$F$5:$F$200,"Patvirtinta",'3. Atostogų žurnalas'!$C$5:$C$200,"&lt;="&amp;('1. Nustatymai'!$C$9+(1-1)*7+6),'3. Atostogų žurnalas'!$D$5:$D$200,"&gt;="&amp;('1. Nustatymai'!$C$9+(1-1)*7)))</f>
        <v/>
      </c>
      <c r="C12" s="106">
        <f>IF($A12="","",COUNTIFS('3. Atostogų žurnalas'!$A$5:$A$200,$A12,'3. Atostogų žurnalas'!$F$5:$F$200,"Patvirtinta",'3. Atostogų žurnalas'!$C$5:$C$200,"&lt;="&amp;('1. Nustatymai'!$C$9+(2-1)*7+6),'3. Atostogų žurnalas'!$D$5:$D$200,"&gt;="&amp;('1. Nustatymai'!$C$9+(2-1)*7)))</f>
        <v/>
      </c>
      <c r="D12" s="106">
        <f>IF($A12="","",COUNTIFS('3. Atostogų žurnalas'!$A$5:$A$200,$A12,'3. Atostogų žurnalas'!$F$5:$F$200,"Patvirtinta",'3. Atostogų žurnalas'!$C$5:$C$200,"&lt;="&amp;('1. Nustatymai'!$C$9+(3-1)*7+6),'3. Atostogų žurnalas'!$D$5:$D$200,"&gt;="&amp;('1. Nustatymai'!$C$9+(3-1)*7)))</f>
        <v/>
      </c>
      <c r="E12" s="106">
        <f>IF($A12="","",COUNTIFS('3. Atostogų žurnalas'!$A$5:$A$200,$A12,'3. Atostogų žurnalas'!$F$5:$F$200,"Patvirtinta",'3. Atostogų žurnalas'!$C$5:$C$200,"&lt;="&amp;('1. Nustatymai'!$C$9+(4-1)*7+6),'3. Atostogų žurnalas'!$D$5:$D$200,"&gt;="&amp;('1. Nustatymai'!$C$9+(4-1)*7)))</f>
        <v/>
      </c>
      <c r="F12" s="106">
        <f>IF($A12="","",COUNTIFS('3. Atostogų žurnalas'!$A$5:$A$200,$A12,'3. Atostogų žurnalas'!$F$5:$F$200,"Patvirtinta",'3. Atostogų žurnalas'!$C$5:$C$200,"&lt;="&amp;('1. Nustatymai'!$C$9+(5-1)*7+6),'3. Atostogų žurnalas'!$D$5:$D$200,"&gt;="&amp;('1. Nustatymai'!$C$9+(5-1)*7)))</f>
        <v/>
      </c>
      <c r="G12" s="106">
        <f>IF($A12="","",COUNTIFS('3. Atostogų žurnalas'!$A$5:$A$200,$A12,'3. Atostogų žurnalas'!$F$5:$F$200,"Patvirtinta",'3. Atostogų žurnalas'!$C$5:$C$200,"&lt;="&amp;('1. Nustatymai'!$C$9+(6-1)*7+6),'3. Atostogų žurnalas'!$D$5:$D$200,"&gt;="&amp;('1. Nustatymai'!$C$9+(6-1)*7)))</f>
        <v/>
      </c>
      <c r="H12" s="106">
        <f>IF($A12="","",COUNTIFS('3. Atostogų žurnalas'!$A$5:$A$200,$A12,'3. Atostogų žurnalas'!$F$5:$F$200,"Patvirtinta",'3. Atostogų žurnalas'!$C$5:$C$200,"&lt;="&amp;('1. Nustatymai'!$C$9+(7-1)*7+6),'3. Atostogų žurnalas'!$D$5:$D$200,"&gt;="&amp;('1. Nustatymai'!$C$9+(7-1)*7)))</f>
        <v/>
      </c>
      <c r="I12" s="106">
        <f>IF($A12="","",COUNTIFS('3. Atostogų žurnalas'!$A$5:$A$200,$A12,'3. Atostogų žurnalas'!$F$5:$F$200,"Patvirtinta",'3. Atostogų žurnalas'!$C$5:$C$200,"&lt;="&amp;('1. Nustatymai'!$C$9+(8-1)*7+6),'3. Atostogų žurnalas'!$D$5:$D$200,"&gt;="&amp;('1. Nustatymai'!$C$9+(8-1)*7)))</f>
        <v/>
      </c>
      <c r="J12" s="106">
        <f>IF($A12="","",COUNTIFS('3. Atostogų žurnalas'!$A$5:$A$200,$A12,'3. Atostogų žurnalas'!$F$5:$F$200,"Patvirtinta",'3. Atostogų žurnalas'!$C$5:$C$200,"&lt;="&amp;('1. Nustatymai'!$C$9+(9-1)*7+6),'3. Atostogų žurnalas'!$D$5:$D$200,"&gt;="&amp;('1. Nustatymai'!$C$9+(9-1)*7)))</f>
        <v/>
      </c>
      <c r="K12" s="106">
        <f>IF($A12="","",COUNTIFS('3. Atostogų žurnalas'!$A$5:$A$200,$A12,'3. Atostogų žurnalas'!$F$5:$F$200,"Patvirtinta",'3. Atostogų žurnalas'!$C$5:$C$200,"&lt;="&amp;('1. Nustatymai'!$C$9+(10-1)*7+6),'3. Atostogų žurnalas'!$D$5:$D$200,"&gt;="&amp;('1. Nustatymai'!$C$9+(10-1)*7)))</f>
        <v/>
      </c>
      <c r="L12" s="106">
        <f>IF($A12="","",COUNTIFS('3. Atostogų žurnalas'!$A$5:$A$200,$A12,'3. Atostogų žurnalas'!$F$5:$F$200,"Patvirtinta",'3. Atostogų žurnalas'!$C$5:$C$200,"&lt;="&amp;('1. Nustatymai'!$C$9+(11-1)*7+6),'3. Atostogų žurnalas'!$D$5:$D$200,"&gt;="&amp;('1. Nustatymai'!$C$9+(11-1)*7)))</f>
        <v/>
      </c>
      <c r="M12" s="106">
        <f>IF($A12="","",COUNTIFS('3. Atostogų žurnalas'!$A$5:$A$200,$A12,'3. Atostogų žurnalas'!$F$5:$F$200,"Patvirtinta",'3. Atostogų žurnalas'!$C$5:$C$200,"&lt;="&amp;('1. Nustatymai'!$C$9+(12-1)*7+6),'3. Atostogų žurnalas'!$D$5:$D$200,"&gt;="&amp;('1. Nustatymai'!$C$9+(12-1)*7)))</f>
        <v/>
      </c>
      <c r="N12" s="106">
        <f>IF($A12="","",COUNTIFS('3. Atostogų žurnalas'!$A$5:$A$200,$A12,'3. Atostogų žurnalas'!$F$5:$F$200,"Patvirtinta",'3. Atostogų žurnalas'!$C$5:$C$200,"&lt;="&amp;('1. Nustatymai'!$C$9+(13-1)*7+6),'3. Atostogų žurnalas'!$D$5:$D$200,"&gt;="&amp;('1. Nustatymai'!$C$9+(13-1)*7)))</f>
        <v/>
      </c>
      <c r="O12" s="106">
        <f>IF($A12="","",COUNTIFS('3. Atostogų žurnalas'!$A$5:$A$200,$A12,'3. Atostogų žurnalas'!$F$5:$F$200,"Patvirtinta",'3. Atostogų žurnalas'!$C$5:$C$200,"&lt;="&amp;('1. Nustatymai'!$C$9+(14-1)*7+6),'3. Atostogų žurnalas'!$D$5:$D$200,"&gt;="&amp;('1. Nustatymai'!$C$9+(14-1)*7)))</f>
        <v/>
      </c>
      <c r="P12" s="106">
        <f>IF($A12="","",COUNTIFS('3. Atostogų žurnalas'!$A$5:$A$200,$A12,'3. Atostogų žurnalas'!$F$5:$F$200,"Patvirtinta",'3. Atostogų žurnalas'!$C$5:$C$200,"&lt;="&amp;('1. Nustatymai'!$C$9+(15-1)*7+6),'3. Atostogų žurnalas'!$D$5:$D$200,"&gt;="&amp;('1. Nustatymai'!$C$9+(15-1)*7)))</f>
        <v/>
      </c>
      <c r="Q12" s="106">
        <f>IF($A12="","",COUNTIFS('3. Atostogų žurnalas'!$A$5:$A$200,$A12,'3. Atostogų žurnalas'!$F$5:$F$200,"Patvirtinta",'3. Atostogų žurnalas'!$C$5:$C$200,"&lt;="&amp;('1. Nustatymai'!$C$9+(16-1)*7+6),'3. Atostogų žurnalas'!$D$5:$D$200,"&gt;="&amp;('1. Nustatymai'!$C$9+(16-1)*7)))</f>
        <v/>
      </c>
      <c r="R12" s="106">
        <f>IF($A12="","",COUNTIFS('3. Atostogų žurnalas'!$A$5:$A$200,$A12,'3. Atostogų žurnalas'!$F$5:$F$200,"Patvirtinta",'3. Atostogų žurnalas'!$C$5:$C$200,"&lt;="&amp;('1. Nustatymai'!$C$9+(17-1)*7+6),'3. Atostogų žurnalas'!$D$5:$D$200,"&gt;="&amp;('1. Nustatymai'!$C$9+(17-1)*7)))</f>
        <v/>
      </c>
      <c r="S12" s="106">
        <f>IF($A12="","",COUNTIFS('3. Atostogų žurnalas'!$A$5:$A$200,$A12,'3. Atostogų žurnalas'!$F$5:$F$200,"Patvirtinta",'3. Atostogų žurnalas'!$C$5:$C$200,"&lt;="&amp;('1. Nustatymai'!$C$9+(18-1)*7+6),'3. Atostogų žurnalas'!$D$5:$D$200,"&gt;="&amp;('1. Nustatymai'!$C$9+(18-1)*7)))</f>
        <v/>
      </c>
      <c r="T12" s="106">
        <f>IF($A12="","",COUNTIFS('3. Atostogų žurnalas'!$A$5:$A$200,$A12,'3. Atostogų žurnalas'!$F$5:$F$200,"Patvirtinta",'3. Atostogų žurnalas'!$C$5:$C$200,"&lt;="&amp;('1. Nustatymai'!$C$9+(19-1)*7+6),'3. Atostogų žurnalas'!$D$5:$D$200,"&gt;="&amp;('1. Nustatymai'!$C$9+(19-1)*7)))</f>
        <v/>
      </c>
      <c r="U12" s="106">
        <f>IF($A12="","",COUNTIFS('3. Atostogų žurnalas'!$A$5:$A$200,$A12,'3. Atostogų žurnalas'!$F$5:$F$200,"Patvirtinta",'3. Atostogų žurnalas'!$C$5:$C$200,"&lt;="&amp;('1. Nustatymai'!$C$9+(20-1)*7+6),'3. Atostogų žurnalas'!$D$5:$D$200,"&gt;="&amp;('1. Nustatymai'!$C$9+(20-1)*7)))</f>
        <v/>
      </c>
      <c r="V12" s="106">
        <f>IF($A12="","",COUNTIFS('3. Atostogų žurnalas'!$A$5:$A$200,$A12,'3. Atostogų žurnalas'!$F$5:$F$200,"Patvirtinta",'3. Atostogų žurnalas'!$C$5:$C$200,"&lt;="&amp;('1. Nustatymai'!$C$9+(21-1)*7+6),'3. Atostogų žurnalas'!$D$5:$D$200,"&gt;="&amp;('1. Nustatymai'!$C$9+(21-1)*7)))</f>
        <v/>
      </c>
      <c r="W12" s="106">
        <f>IF($A12="","",COUNTIFS('3. Atostogų žurnalas'!$A$5:$A$200,$A12,'3. Atostogų žurnalas'!$F$5:$F$200,"Patvirtinta",'3. Atostogų žurnalas'!$C$5:$C$200,"&lt;="&amp;('1. Nustatymai'!$C$9+(22-1)*7+6),'3. Atostogų žurnalas'!$D$5:$D$200,"&gt;="&amp;('1. Nustatymai'!$C$9+(22-1)*7)))</f>
        <v/>
      </c>
      <c r="X12" s="106">
        <f>IF($A12="","",COUNTIFS('3. Atostogų žurnalas'!$A$5:$A$200,$A12,'3. Atostogų žurnalas'!$F$5:$F$200,"Patvirtinta",'3. Atostogų žurnalas'!$C$5:$C$200,"&lt;="&amp;('1. Nustatymai'!$C$9+(23-1)*7+6),'3. Atostogų žurnalas'!$D$5:$D$200,"&gt;="&amp;('1. Nustatymai'!$C$9+(23-1)*7)))</f>
        <v/>
      </c>
      <c r="Y12" s="106">
        <f>IF($A12="","",COUNTIFS('3. Atostogų žurnalas'!$A$5:$A$200,$A12,'3. Atostogų žurnalas'!$F$5:$F$200,"Patvirtinta",'3. Atostogų žurnalas'!$C$5:$C$200,"&lt;="&amp;('1. Nustatymai'!$C$9+(24-1)*7+6),'3. Atostogų žurnalas'!$D$5:$D$200,"&gt;="&amp;('1. Nustatymai'!$C$9+(24-1)*7)))</f>
        <v/>
      </c>
      <c r="Z12" s="106">
        <f>IF($A12="","",COUNTIFS('3. Atostogų žurnalas'!$A$5:$A$200,$A12,'3. Atostogų žurnalas'!$F$5:$F$200,"Patvirtinta",'3. Atostogų žurnalas'!$C$5:$C$200,"&lt;="&amp;('1. Nustatymai'!$C$9+(25-1)*7+6),'3. Atostogų žurnalas'!$D$5:$D$200,"&gt;="&amp;('1. Nustatymai'!$C$9+(25-1)*7)))</f>
        <v/>
      </c>
      <c r="AA12" s="106">
        <f>IF($A12="","",COUNTIFS('3. Atostogų žurnalas'!$A$5:$A$200,$A12,'3. Atostogų žurnalas'!$F$5:$F$200,"Patvirtinta",'3. Atostogų žurnalas'!$C$5:$C$200,"&lt;="&amp;('1. Nustatymai'!$C$9+(26-1)*7+6),'3. Atostogų žurnalas'!$D$5:$D$200,"&gt;="&amp;('1. Nustatymai'!$C$9+(26-1)*7)))</f>
        <v/>
      </c>
      <c r="AB12" s="106">
        <f>IF($A12="","",COUNTIFS('3. Atostogų žurnalas'!$A$5:$A$200,$A12,'3. Atostogų žurnalas'!$F$5:$F$200,"Patvirtinta",'3. Atostogų žurnalas'!$C$5:$C$200,"&lt;="&amp;('1. Nustatymai'!$C$9+(27-1)*7+6),'3. Atostogų žurnalas'!$D$5:$D$200,"&gt;="&amp;('1. Nustatymai'!$C$9+(27-1)*7)))</f>
        <v/>
      </c>
      <c r="AC12" s="106">
        <f>IF($A12="","",COUNTIFS('3. Atostogų žurnalas'!$A$5:$A$200,$A12,'3. Atostogų žurnalas'!$F$5:$F$200,"Patvirtinta",'3. Atostogų žurnalas'!$C$5:$C$200,"&lt;="&amp;('1. Nustatymai'!$C$9+(28-1)*7+6),'3. Atostogų žurnalas'!$D$5:$D$200,"&gt;="&amp;('1. Nustatymai'!$C$9+(28-1)*7)))</f>
        <v/>
      </c>
      <c r="AD12" s="106">
        <f>IF($A12="","",COUNTIFS('3. Atostogų žurnalas'!$A$5:$A$200,$A12,'3. Atostogų žurnalas'!$F$5:$F$200,"Patvirtinta",'3. Atostogų žurnalas'!$C$5:$C$200,"&lt;="&amp;('1. Nustatymai'!$C$9+(29-1)*7+6),'3. Atostogų žurnalas'!$D$5:$D$200,"&gt;="&amp;('1. Nustatymai'!$C$9+(29-1)*7)))</f>
        <v/>
      </c>
      <c r="AE12" s="106">
        <f>IF($A12="","",COUNTIFS('3. Atostogų žurnalas'!$A$5:$A$200,$A12,'3. Atostogų žurnalas'!$F$5:$F$200,"Patvirtinta",'3. Atostogų žurnalas'!$C$5:$C$200,"&lt;="&amp;('1. Nustatymai'!$C$9+(30-1)*7+6),'3. Atostogų žurnalas'!$D$5:$D$200,"&gt;="&amp;('1. Nustatymai'!$C$9+(30-1)*7)))</f>
        <v/>
      </c>
      <c r="AF12" s="106">
        <f>IF($A12="","",COUNTIFS('3. Atostogų žurnalas'!$A$5:$A$200,$A12,'3. Atostogų žurnalas'!$F$5:$F$200,"Patvirtinta",'3. Atostogų žurnalas'!$C$5:$C$200,"&lt;="&amp;('1. Nustatymai'!$C$9+(31-1)*7+6),'3. Atostogų žurnalas'!$D$5:$D$200,"&gt;="&amp;('1. Nustatymai'!$C$9+(31-1)*7)))</f>
        <v/>
      </c>
      <c r="AG12" s="106">
        <f>IF($A12="","",COUNTIFS('3. Atostogų žurnalas'!$A$5:$A$200,$A12,'3. Atostogų žurnalas'!$F$5:$F$200,"Patvirtinta",'3. Atostogų žurnalas'!$C$5:$C$200,"&lt;="&amp;('1. Nustatymai'!$C$9+(32-1)*7+6),'3. Atostogų žurnalas'!$D$5:$D$200,"&gt;="&amp;('1. Nustatymai'!$C$9+(32-1)*7)))</f>
        <v/>
      </c>
      <c r="AH12" s="106">
        <f>IF($A12="","",COUNTIFS('3. Atostogų žurnalas'!$A$5:$A$200,$A12,'3. Atostogų žurnalas'!$F$5:$F$200,"Patvirtinta",'3. Atostogų žurnalas'!$C$5:$C$200,"&lt;="&amp;('1. Nustatymai'!$C$9+(33-1)*7+6),'3. Atostogų žurnalas'!$D$5:$D$200,"&gt;="&amp;('1. Nustatymai'!$C$9+(33-1)*7)))</f>
        <v/>
      </c>
      <c r="AI12" s="106">
        <f>IF($A12="","",COUNTIFS('3. Atostogų žurnalas'!$A$5:$A$200,$A12,'3. Atostogų žurnalas'!$F$5:$F$200,"Patvirtinta",'3. Atostogų žurnalas'!$C$5:$C$200,"&lt;="&amp;('1. Nustatymai'!$C$9+(34-1)*7+6),'3. Atostogų žurnalas'!$D$5:$D$200,"&gt;="&amp;('1. Nustatymai'!$C$9+(34-1)*7)))</f>
        <v/>
      </c>
      <c r="AJ12" s="106">
        <f>IF($A12="","",COUNTIFS('3. Atostogų žurnalas'!$A$5:$A$200,$A12,'3. Atostogų žurnalas'!$F$5:$F$200,"Patvirtinta",'3. Atostogų žurnalas'!$C$5:$C$200,"&lt;="&amp;('1. Nustatymai'!$C$9+(35-1)*7+6),'3. Atostogų žurnalas'!$D$5:$D$200,"&gt;="&amp;('1. Nustatymai'!$C$9+(35-1)*7)))</f>
        <v/>
      </c>
      <c r="AK12" s="106">
        <f>IF($A12="","",COUNTIFS('3. Atostogų žurnalas'!$A$5:$A$200,$A12,'3. Atostogų žurnalas'!$F$5:$F$200,"Patvirtinta",'3. Atostogų žurnalas'!$C$5:$C$200,"&lt;="&amp;('1. Nustatymai'!$C$9+(36-1)*7+6),'3. Atostogų žurnalas'!$D$5:$D$200,"&gt;="&amp;('1. Nustatymai'!$C$9+(36-1)*7)))</f>
        <v/>
      </c>
      <c r="AL12" s="106">
        <f>IF($A12="","",COUNTIFS('3. Atostogų žurnalas'!$A$5:$A$200,$A12,'3. Atostogų žurnalas'!$F$5:$F$200,"Patvirtinta",'3. Atostogų žurnalas'!$C$5:$C$200,"&lt;="&amp;('1. Nustatymai'!$C$9+(37-1)*7+6),'3. Atostogų žurnalas'!$D$5:$D$200,"&gt;="&amp;('1. Nustatymai'!$C$9+(37-1)*7)))</f>
        <v/>
      </c>
      <c r="AM12" s="106">
        <f>IF($A12="","",COUNTIFS('3. Atostogų žurnalas'!$A$5:$A$200,$A12,'3. Atostogų žurnalas'!$F$5:$F$200,"Patvirtinta",'3. Atostogų žurnalas'!$C$5:$C$200,"&lt;="&amp;('1. Nustatymai'!$C$9+(38-1)*7+6),'3. Atostogų žurnalas'!$D$5:$D$200,"&gt;="&amp;('1. Nustatymai'!$C$9+(38-1)*7)))</f>
        <v/>
      </c>
      <c r="AN12" s="106">
        <f>IF($A12="","",COUNTIFS('3. Atostogų žurnalas'!$A$5:$A$200,$A12,'3. Atostogų žurnalas'!$F$5:$F$200,"Patvirtinta",'3. Atostogų žurnalas'!$C$5:$C$200,"&lt;="&amp;('1. Nustatymai'!$C$9+(39-1)*7+6),'3. Atostogų žurnalas'!$D$5:$D$200,"&gt;="&amp;('1. Nustatymai'!$C$9+(39-1)*7)))</f>
        <v/>
      </c>
      <c r="AO12" s="106">
        <f>IF($A12="","",COUNTIFS('3. Atostogų žurnalas'!$A$5:$A$200,$A12,'3. Atostogų žurnalas'!$F$5:$F$200,"Patvirtinta",'3. Atostogų žurnalas'!$C$5:$C$200,"&lt;="&amp;('1. Nustatymai'!$C$9+(40-1)*7+6),'3. Atostogų žurnalas'!$D$5:$D$200,"&gt;="&amp;('1. Nustatymai'!$C$9+(40-1)*7)))</f>
        <v/>
      </c>
      <c r="AP12" s="106">
        <f>IF($A12="","",COUNTIFS('3. Atostogų žurnalas'!$A$5:$A$200,$A12,'3. Atostogų žurnalas'!$F$5:$F$200,"Patvirtinta",'3. Atostogų žurnalas'!$C$5:$C$200,"&lt;="&amp;('1. Nustatymai'!$C$9+(41-1)*7+6),'3. Atostogų žurnalas'!$D$5:$D$200,"&gt;="&amp;('1. Nustatymai'!$C$9+(41-1)*7)))</f>
        <v/>
      </c>
      <c r="AQ12" s="106">
        <f>IF($A12="","",COUNTIFS('3. Atostogų žurnalas'!$A$5:$A$200,$A12,'3. Atostogų žurnalas'!$F$5:$F$200,"Patvirtinta",'3. Atostogų žurnalas'!$C$5:$C$200,"&lt;="&amp;('1. Nustatymai'!$C$9+(42-1)*7+6),'3. Atostogų žurnalas'!$D$5:$D$200,"&gt;="&amp;('1. Nustatymai'!$C$9+(42-1)*7)))</f>
        <v/>
      </c>
      <c r="AR12" s="106">
        <f>IF($A12="","",COUNTIFS('3. Atostogų žurnalas'!$A$5:$A$200,$A12,'3. Atostogų žurnalas'!$F$5:$F$200,"Patvirtinta",'3. Atostogų žurnalas'!$C$5:$C$200,"&lt;="&amp;('1. Nustatymai'!$C$9+(43-1)*7+6),'3. Atostogų žurnalas'!$D$5:$D$200,"&gt;="&amp;('1. Nustatymai'!$C$9+(43-1)*7)))</f>
        <v/>
      </c>
      <c r="AS12" s="106">
        <f>IF($A12="","",COUNTIFS('3. Atostogų žurnalas'!$A$5:$A$200,$A12,'3. Atostogų žurnalas'!$F$5:$F$200,"Patvirtinta",'3. Atostogų žurnalas'!$C$5:$C$200,"&lt;="&amp;('1. Nustatymai'!$C$9+(44-1)*7+6),'3. Atostogų žurnalas'!$D$5:$D$200,"&gt;="&amp;('1. Nustatymai'!$C$9+(44-1)*7)))</f>
        <v/>
      </c>
      <c r="AT12" s="106">
        <f>IF($A12="","",COUNTIFS('3. Atostogų žurnalas'!$A$5:$A$200,$A12,'3. Atostogų žurnalas'!$F$5:$F$200,"Patvirtinta",'3. Atostogų žurnalas'!$C$5:$C$200,"&lt;="&amp;('1. Nustatymai'!$C$9+(45-1)*7+6),'3. Atostogų žurnalas'!$D$5:$D$200,"&gt;="&amp;('1. Nustatymai'!$C$9+(45-1)*7)))</f>
        <v/>
      </c>
      <c r="AU12" s="106">
        <f>IF($A12="","",COUNTIFS('3. Atostogų žurnalas'!$A$5:$A$200,$A12,'3. Atostogų žurnalas'!$F$5:$F$200,"Patvirtinta",'3. Atostogų žurnalas'!$C$5:$C$200,"&lt;="&amp;('1. Nustatymai'!$C$9+(46-1)*7+6),'3. Atostogų žurnalas'!$D$5:$D$200,"&gt;="&amp;('1. Nustatymai'!$C$9+(46-1)*7)))</f>
        <v/>
      </c>
      <c r="AV12" s="106">
        <f>IF($A12="","",COUNTIFS('3. Atostogų žurnalas'!$A$5:$A$200,$A12,'3. Atostogų žurnalas'!$F$5:$F$200,"Patvirtinta",'3. Atostogų žurnalas'!$C$5:$C$200,"&lt;="&amp;('1. Nustatymai'!$C$9+(47-1)*7+6),'3. Atostogų žurnalas'!$D$5:$D$200,"&gt;="&amp;('1. Nustatymai'!$C$9+(47-1)*7)))</f>
        <v/>
      </c>
      <c r="AW12" s="106">
        <f>IF($A12="","",COUNTIFS('3. Atostogų žurnalas'!$A$5:$A$200,$A12,'3. Atostogų žurnalas'!$F$5:$F$200,"Patvirtinta",'3. Atostogų žurnalas'!$C$5:$C$200,"&lt;="&amp;('1. Nustatymai'!$C$9+(48-1)*7+6),'3. Atostogų žurnalas'!$D$5:$D$200,"&gt;="&amp;('1. Nustatymai'!$C$9+(48-1)*7)))</f>
        <v/>
      </c>
      <c r="AX12" s="106">
        <f>IF($A12="","",COUNTIFS('3. Atostogų žurnalas'!$A$5:$A$200,$A12,'3. Atostogų žurnalas'!$F$5:$F$200,"Patvirtinta",'3. Atostogų žurnalas'!$C$5:$C$200,"&lt;="&amp;('1. Nustatymai'!$C$9+(49-1)*7+6),'3. Atostogų žurnalas'!$D$5:$D$200,"&gt;="&amp;('1. Nustatymai'!$C$9+(49-1)*7)))</f>
        <v/>
      </c>
      <c r="AY12" s="106">
        <f>IF($A12="","",COUNTIFS('3. Atostogų žurnalas'!$A$5:$A$200,$A12,'3. Atostogų žurnalas'!$F$5:$F$200,"Patvirtinta",'3. Atostogų žurnalas'!$C$5:$C$200,"&lt;="&amp;('1. Nustatymai'!$C$9+(50-1)*7+6),'3. Atostogų žurnalas'!$D$5:$D$200,"&gt;="&amp;('1. Nustatymai'!$C$9+(50-1)*7)))</f>
        <v/>
      </c>
      <c r="AZ12" s="106">
        <f>IF($A12="","",COUNTIFS('3. Atostogų žurnalas'!$A$5:$A$200,$A12,'3. Atostogų žurnalas'!$F$5:$F$200,"Patvirtinta",'3. Atostogų žurnalas'!$C$5:$C$200,"&lt;="&amp;('1. Nustatymai'!$C$9+(51-1)*7+6),'3. Atostogų žurnalas'!$D$5:$D$200,"&gt;="&amp;('1. Nustatymai'!$C$9+(51-1)*7)))</f>
        <v/>
      </c>
      <c r="BA12" s="106">
        <f>IF($A12="","",COUNTIFS('3. Atostogų žurnalas'!$A$5:$A$200,$A12,'3. Atostogų žurnalas'!$F$5:$F$200,"Patvirtinta",'3. Atostogų žurnalas'!$C$5:$C$200,"&lt;="&amp;('1. Nustatymai'!$C$9+(52-1)*7+6),'3. Atostogų žurnalas'!$D$5:$D$200,"&gt;="&amp;('1. Nustatymai'!$C$9+(52-1)*7)))</f>
        <v/>
      </c>
    </row>
    <row r="13" ht="18" customHeight="1" s="55">
      <c r="A13" s="105">
        <f>IF('2. Darbuotojai'!A13="","",'2. Darbuotojai'!A13)</f>
        <v/>
      </c>
      <c r="B13" s="106">
        <f>IF($A13="","",COUNTIFS('3. Atostogų žurnalas'!$A$5:$A$200,$A13,'3. Atostogų žurnalas'!$F$5:$F$200,"Patvirtinta",'3. Atostogų žurnalas'!$C$5:$C$200,"&lt;="&amp;('1. Nustatymai'!$C$9+(1-1)*7+6),'3. Atostogų žurnalas'!$D$5:$D$200,"&gt;="&amp;('1. Nustatymai'!$C$9+(1-1)*7)))</f>
        <v/>
      </c>
      <c r="C13" s="106">
        <f>IF($A13="","",COUNTIFS('3. Atostogų žurnalas'!$A$5:$A$200,$A13,'3. Atostogų žurnalas'!$F$5:$F$200,"Patvirtinta",'3. Atostogų žurnalas'!$C$5:$C$200,"&lt;="&amp;('1. Nustatymai'!$C$9+(2-1)*7+6),'3. Atostogų žurnalas'!$D$5:$D$200,"&gt;="&amp;('1. Nustatymai'!$C$9+(2-1)*7)))</f>
        <v/>
      </c>
      <c r="D13" s="106">
        <f>IF($A13="","",COUNTIFS('3. Atostogų žurnalas'!$A$5:$A$200,$A13,'3. Atostogų žurnalas'!$F$5:$F$200,"Patvirtinta",'3. Atostogų žurnalas'!$C$5:$C$200,"&lt;="&amp;('1. Nustatymai'!$C$9+(3-1)*7+6),'3. Atostogų žurnalas'!$D$5:$D$200,"&gt;="&amp;('1. Nustatymai'!$C$9+(3-1)*7)))</f>
        <v/>
      </c>
      <c r="E13" s="106">
        <f>IF($A13="","",COUNTIFS('3. Atostogų žurnalas'!$A$5:$A$200,$A13,'3. Atostogų žurnalas'!$F$5:$F$200,"Patvirtinta",'3. Atostogų žurnalas'!$C$5:$C$200,"&lt;="&amp;('1. Nustatymai'!$C$9+(4-1)*7+6),'3. Atostogų žurnalas'!$D$5:$D$200,"&gt;="&amp;('1. Nustatymai'!$C$9+(4-1)*7)))</f>
        <v/>
      </c>
      <c r="F13" s="106">
        <f>IF($A13="","",COUNTIFS('3. Atostogų žurnalas'!$A$5:$A$200,$A13,'3. Atostogų žurnalas'!$F$5:$F$200,"Patvirtinta",'3. Atostogų žurnalas'!$C$5:$C$200,"&lt;="&amp;('1. Nustatymai'!$C$9+(5-1)*7+6),'3. Atostogų žurnalas'!$D$5:$D$200,"&gt;="&amp;('1. Nustatymai'!$C$9+(5-1)*7)))</f>
        <v/>
      </c>
      <c r="G13" s="106">
        <f>IF($A13="","",COUNTIFS('3. Atostogų žurnalas'!$A$5:$A$200,$A13,'3. Atostogų žurnalas'!$F$5:$F$200,"Patvirtinta",'3. Atostogų žurnalas'!$C$5:$C$200,"&lt;="&amp;('1. Nustatymai'!$C$9+(6-1)*7+6),'3. Atostogų žurnalas'!$D$5:$D$200,"&gt;="&amp;('1. Nustatymai'!$C$9+(6-1)*7)))</f>
        <v/>
      </c>
      <c r="H13" s="106">
        <f>IF($A13="","",COUNTIFS('3. Atostogų žurnalas'!$A$5:$A$200,$A13,'3. Atostogų žurnalas'!$F$5:$F$200,"Patvirtinta",'3. Atostogų žurnalas'!$C$5:$C$200,"&lt;="&amp;('1. Nustatymai'!$C$9+(7-1)*7+6),'3. Atostogų žurnalas'!$D$5:$D$200,"&gt;="&amp;('1. Nustatymai'!$C$9+(7-1)*7)))</f>
        <v/>
      </c>
      <c r="I13" s="106">
        <f>IF($A13="","",COUNTIFS('3. Atostogų žurnalas'!$A$5:$A$200,$A13,'3. Atostogų žurnalas'!$F$5:$F$200,"Patvirtinta",'3. Atostogų žurnalas'!$C$5:$C$200,"&lt;="&amp;('1. Nustatymai'!$C$9+(8-1)*7+6),'3. Atostogų žurnalas'!$D$5:$D$200,"&gt;="&amp;('1. Nustatymai'!$C$9+(8-1)*7)))</f>
        <v/>
      </c>
      <c r="J13" s="106">
        <f>IF($A13="","",COUNTIFS('3. Atostogų žurnalas'!$A$5:$A$200,$A13,'3. Atostogų žurnalas'!$F$5:$F$200,"Patvirtinta",'3. Atostogų žurnalas'!$C$5:$C$200,"&lt;="&amp;('1. Nustatymai'!$C$9+(9-1)*7+6),'3. Atostogų žurnalas'!$D$5:$D$200,"&gt;="&amp;('1. Nustatymai'!$C$9+(9-1)*7)))</f>
        <v/>
      </c>
      <c r="K13" s="106">
        <f>IF($A13="","",COUNTIFS('3. Atostogų žurnalas'!$A$5:$A$200,$A13,'3. Atostogų žurnalas'!$F$5:$F$200,"Patvirtinta",'3. Atostogų žurnalas'!$C$5:$C$200,"&lt;="&amp;('1. Nustatymai'!$C$9+(10-1)*7+6),'3. Atostogų žurnalas'!$D$5:$D$200,"&gt;="&amp;('1. Nustatymai'!$C$9+(10-1)*7)))</f>
        <v/>
      </c>
      <c r="L13" s="106">
        <f>IF($A13="","",COUNTIFS('3. Atostogų žurnalas'!$A$5:$A$200,$A13,'3. Atostogų žurnalas'!$F$5:$F$200,"Patvirtinta",'3. Atostogų žurnalas'!$C$5:$C$200,"&lt;="&amp;('1. Nustatymai'!$C$9+(11-1)*7+6),'3. Atostogų žurnalas'!$D$5:$D$200,"&gt;="&amp;('1. Nustatymai'!$C$9+(11-1)*7)))</f>
        <v/>
      </c>
      <c r="M13" s="106">
        <f>IF($A13="","",COUNTIFS('3. Atostogų žurnalas'!$A$5:$A$200,$A13,'3. Atostogų žurnalas'!$F$5:$F$200,"Patvirtinta",'3. Atostogų žurnalas'!$C$5:$C$200,"&lt;="&amp;('1. Nustatymai'!$C$9+(12-1)*7+6),'3. Atostogų žurnalas'!$D$5:$D$200,"&gt;="&amp;('1. Nustatymai'!$C$9+(12-1)*7)))</f>
        <v/>
      </c>
      <c r="N13" s="106">
        <f>IF($A13="","",COUNTIFS('3. Atostogų žurnalas'!$A$5:$A$200,$A13,'3. Atostogų žurnalas'!$F$5:$F$200,"Patvirtinta",'3. Atostogų žurnalas'!$C$5:$C$200,"&lt;="&amp;('1. Nustatymai'!$C$9+(13-1)*7+6),'3. Atostogų žurnalas'!$D$5:$D$200,"&gt;="&amp;('1. Nustatymai'!$C$9+(13-1)*7)))</f>
        <v/>
      </c>
      <c r="O13" s="106">
        <f>IF($A13="","",COUNTIFS('3. Atostogų žurnalas'!$A$5:$A$200,$A13,'3. Atostogų žurnalas'!$F$5:$F$200,"Patvirtinta",'3. Atostogų žurnalas'!$C$5:$C$200,"&lt;="&amp;('1. Nustatymai'!$C$9+(14-1)*7+6),'3. Atostogų žurnalas'!$D$5:$D$200,"&gt;="&amp;('1. Nustatymai'!$C$9+(14-1)*7)))</f>
        <v/>
      </c>
      <c r="P13" s="106">
        <f>IF($A13="","",COUNTIFS('3. Atostogų žurnalas'!$A$5:$A$200,$A13,'3. Atostogų žurnalas'!$F$5:$F$200,"Patvirtinta",'3. Atostogų žurnalas'!$C$5:$C$200,"&lt;="&amp;('1. Nustatymai'!$C$9+(15-1)*7+6),'3. Atostogų žurnalas'!$D$5:$D$200,"&gt;="&amp;('1. Nustatymai'!$C$9+(15-1)*7)))</f>
        <v/>
      </c>
      <c r="Q13" s="106">
        <f>IF($A13="","",COUNTIFS('3. Atostogų žurnalas'!$A$5:$A$200,$A13,'3. Atostogų žurnalas'!$F$5:$F$200,"Patvirtinta",'3. Atostogų žurnalas'!$C$5:$C$200,"&lt;="&amp;('1. Nustatymai'!$C$9+(16-1)*7+6),'3. Atostogų žurnalas'!$D$5:$D$200,"&gt;="&amp;('1. Nustatymai'!$C$9+(16-1)*7)))</f>
        <v/>
      </c>
      <c r="R13" s="106">
        <f>IF($A13="","",COUNTIFS('3. Atostogų žurnalas'!$A$5:$A$200,$A13,'3. Atostogų žurnalas'!$F$5:$F$200,"Patvirtinta",'3. Atostogų žurnalas'!$C$5:$C$200,"&lt;="&amp;('1. Nustatymai'!$C$9+(17-1)*7+6),'3. Atostogų žurnalas'!$D$5:$D$200,"&gt;="&amp;('1. Nustatymai'!$C$9+(17-1)*7)))</f>
        <v/>
      </c>
      <c r="S13" s="106">
        <f>IF($A13="","",COUNTIFS('3. Atostogų žurnalas'!$A$5:$A$200,$A13,'3. Atostogų žurnalas'!$F$5:$F$200,"Patvirtinta",'3. Atostogų žurnalas'!$C$5:$C$200,"&lt;="&amp;('1. Nustatymai'!$C$9+(18-1)*7+6),'3. Atostogų žurnalas'!$D$5:$D$200,"&gt;="&amp;('1. Nustatymai'!$C$9+(18-1)*7)))</f>
        <v/>
      </c>
      <c r="T13" s="106">
        <f>IF($A13="","",COUNTIFS('3. Atostogų žurnalas'!$A$5:$A$200,$A13,'3. Atostogų žurnalas'!$F$5:$F$200,"Patvirtinta",'3. Atostogų žurnalas'!$C$5:$C$200,"&lt;="&amp;('1. Nustatymai'!$C$9+(19-1)*7+6),'3. Atostogų žurnalas'!$D$5:$D$200,"&gt;="&amp;('1. Nustatymai'!$C$9+(19-1)*7)))</f>
        <v/>
      </c>
      <c r="U13" s="106">
        <f>IF($A13="","",COUNTIFS('3. Atostogų žurnalas'!$A$5:$A$200,$A13,'3. Atostogų žurnalas'!$F$5:$F$200,"Patvirtinta",'3. Atostogų žurnalas'!$C$5:$C$200,"&lt;="&amp;('1. Nustatymai'!$C$9+(20-1)*7+6),'3. Atostogų žurnalas'!$D$5:$D$200,"&gt;="&amp;('1. Nustatymai'!$C$9+(20-1)*7)))</f>
        <v/>
      </c>
      <c r="V13" s="106">
        <f>IF($A13="","",COUNTIFS('3. Atostogų žurnalas'!$A$5:$A$200,$A13,'3. Atostogų žurnalas'!$F$5:$F$200,"Patvirtinta",'3. Atostogų žurnalas'!$C$5:$C$200,"&lt;="&amp;('1. Nustatymai'!$C$9+(21-1)*7+6),'3. Atostogų žurnalas'!$D$5:$D$200,"&gt;="&amp;('1. Nustatymai'!$C$9+(21-1)*7)))</f>
        <v/>
      </c>
      <c r="W13" s="106">
        <f>IF($A13="","",COUNTIFS('3. Atostogų žurnalas'!$A$5:$A$200,$A13,'3. Atostogų žurnalas'!$F$5:$F$200,"Patvirtinta",'3. Atostogų žurnalas'!$C$5:$C$200,"&lt;="&amp;('1. Nustatymai'!$C$9+(22-1)*7+6),'3. Atostogų žurnalas'!$D$5:$D$200,"&gt;="&amp;('1. Nustatymai'!$C$9+(22-1)*7)))</f>
        <v/>
      </c>
      <c r="X13" s="106">
        <f>IF($A13="","",COUNTIFS('3. Atostogų žurnalas'!$A$5:$A$200,$A13,'3. Atostogų žurnalas'!$F$5:$F$200,"Patvirtinta",'3. Atostogų žurnalas'!$C$5:$C$200,"&lt;="&amp;('1. Nustatymai'!$C$9+(23-1)*7+6),'3. Atostogų žurnalas'!$D$5:$D$200,"&gt;="&amp;('1. Nustatymai'!$C$9+(23-1)*7)))</f>
        <v/>
      </c>
      <c r="Y13" s="106">
        <f>IF($A13="","",COUNTIFS('3. Atostogų žurnalas'!$A$5:$A$200,$A13,'3. Atostogų žurnalas'!$F$5:$F$200,"Patvirtinta",'3. Atostogų žurnalas'!$C$5:$C$200,"&lt;="&amp;('1. Nustatymai'!$C$9+(24-1)*7+6),'3. Atostogų žurnalas'!$D$5:$D$200,"&gt;="&amp;('1. Nustatymai'!$C$9+(24-1)*7)))</f>
        <v/>
      </c>
      <c r="Z13" s="106">
        <f>IF($A13="","",COUNTIFS('3. Atostogų žurnalas'!$A$5:$A$200,$A13,'3. Atostogų žurnalas'!$F$5:$F$200,"Patvirtinta",'3. Atostogų žurnalas'!$C$5:$C$200,"&lt;="&amp;('1. Nustatymai'!$C$9+(25-1)*7+6),'3. Atostogų žurnalas'!$D$5:$D$200,"&gt;="&amp;('1. Nustatymai'!$C$9+(25-1)*7)))</f>
        <v/>
      </c>
      <c r="AA13" s="106">
        <f>IF($A13="","",COUNTIFS('3. Atostogų žurnalas'!$A$5:$A$200,$A13,'3. Atostogų žurnalas'!$F$5:$F$200,"Patvirtinta",'3. Atostogų žurnalas'!$C$5:$C$200,"&lt;="&amp;('1. Nustatymai'!$C$9+(26-1)*7+6),'3. Atostogų žurnalas'!$D$5:$D$200,"&gt;="&amp;('1. Nustatymai'!$C$9+(26-1)*7)))</f>
        <v/>
      </c>
      <c r="AB13" s="106">
        <f>IF($A13="","",COUNTIFS('3. Atostogų žurnalas'!$A$5:$A$200,$A13,'3. Atostogų žurnalas'!$F$5:$F$200,"Patvirtinta",'3. Atostogų žurnalas'!$C$5:$C$200,"&lt;="&amp;('1. Nustatymai'!$C$9+(27-1)*7+6),'3. Atostogų žurnalas'!$D$5:$D$200,"&gt;="&amp;('1. Nustatymai'!$C$9+(27-1)*7)))</f>
        <v/>
      </c>
      <c r="AC13" s="106">
        <f>IF($A13="","",COUNTIFS('3. Atostogų žurnalas'!$A$5:$A$200,$A13,'3. Atostogų žurnalas'!$F$5:$F$200,"Patvirtinta",'3. Atostogų žurnalas'!$C$5:$C$200,"&lt;="&amp;('1. Nustatymai'!$C$9+(28-1)*7+6),'3. Atostogų žurnalas'!$D$5:$D$200,"&gt;="&amp;('1. Nustatymai'!$C$9+(28-1)*7)))</f>
        <v/>
      </c>
      <c r="AD13" s="106">
        <f>IF($A13="","",COUNTIFS('3. Atostogų žurnalas'!$A$5:$A$200,$A13,'3. Atostogų žurnalas'!$F$5:$F$200,"Patvirtinta",'3. Atostogų žurnalas'!$C$5:$C$200,"&lt;="&amp;('1. Nustatymai'!$C$9+(29-1)*7+6),'3. Atostogų žurnalas'!$D$5:$D$200,"&gt;="&amp;('1. Nustatymai'!$C$9+(29-1)*7)))</f>
        <v/>
      </c>
      <c r="AE13" s="106">
        <f>IF($A13="","",COUNTIFS('3. Atostogų žurnalas'!$A$5:$A$200,$A13,'3. Atostogų žurnalas'!$F$5:$F$200,"Patvirtinta",'3. Atostogų žurnalas'!$C$5:$C$200,"&lt;="&amp;('1. Nustatymai'!$C$9+(30-1)*7+6),'3. Atostogų žurnalas'!$D$5:$D$200,"&gt;="&amp;('1. Nustatymai'!$C$9+(30-1)*7)))</f>
        <v/>
      </c>
      <c r="AF13" s="106">
        <f>IF($A13="","",COUNTIFS('3. Atostogų žurnalas'!$A$5:$A$200,$A13,'3. Atostogų žurnalas'!$F$5:$F$200,"Patvirtinta",'3. Atostogų žurnalas'!$C$5:$C$200,"&lt;="&amp;('1. Nustatymai'!$C$9+(31-1)*7+6),'3. Atostogų žurnalas'!$D$5:$D$200,"&gt;="&amp;('1. Nustatymai'!$C$9+(31-1)*7)))</f>
        <v/>
      </c>
      <c r="AG13" s="106">
        <f>IF($A13="","",COUNTIFS('3. Atostogų žurnalas'!$A$5:$A$200,$A13,'3. Atostogų žurnalas'!$F$5:$F$200,"Patvirtinta",'3. Atostogų žurnalas'!$C$5:$C$200,"&lt;="&amp;('1. Nustatymai'!$C$9+(32-1)*7+6),'3. Atostogų žurnalas'!$D$5:$D$200,"&gt;="&amp;('1. Nustatymai'!$C$9+(32-1)*7)))</f>
        <v/>
      </c>
      <c r="AH13" s="106">
        <f>IF($A13="","",COUNTIFS('3. Atostogų žurnalas'!$A$5:$A$200,$A13,'3. Atostogų žurnalas'!$F$5:$F$200,"Patvirtinta",'3. Atostogų žurnalas'!$C$5:$C$200,"&lt;="&amp;('1. Nustatymai'!$C$9+(33-1)*7+6),'3. Atostogų žurnalas'!$D$5:$D$200,"&gt;="&amp;('1. Nustatymai'!$C$9+(33-1)*7)))</f>
        <v/>
      </c>
      <c r="AI13" s="106">
        <f>IF($A13="","",COUNTIFS('3. Atostogų žurnalas'!$A$5:$A$200,$A13,'3. Atostogų žurnalas'!$F$5:$F$200,"Patvirtinta",'3. Atostogų žurnalas'!$C$5:$C$200,"&lt;="&amp;('1. Nustatymai'!$C$9+(34-1)*7+6),'3. Atostogų žurnalas'!$D$5:$D$200,"&gt;="&amp;('1. Nustatymai'!$C$9+(34-1)*7)))</f>
        <v/>
      </c>
      <c r="AJ13" s="106">
        <f>IF($A13="","",COUNTIFS('3. Atostogų žurnalas'!$A$5:$A$200,$A13,'3. Atostogų žurnalas'!$F$5:$F$200,"Patvirtinta",'3. Atostogų žurnalas'!$C$5:$C$200,"&lt;="&amp;('1. Nustatymai'!$C$9+(35-1)*7+6),'3. Atostogų žurnalas'!$D$5:$D$200,"&gt;="&amp;('1. Nustatymai'!$C$9+(35-1)*7)))</f>
        <v/>
      </c>
      <c r="AK13" s="106">
        <f>IF($A13="","",COUNTIFS('3. Atostogų žurnalas'!$A$5:$A$200,$A13,'3. Atostogų žurnalas'!$F$5:$F$200,"Patvirtinta",'3. Atostogų žurnalas'!$C$5:$C$200,"&lt;="&amp;('1. Nustatymai'!$C$9+(36-1)*7+6),'3. Atostogų žurnalas'!$D$5:$D$200,"&gt;="&amp;('1. Nustatymai'!$C$9+(36-1)*7)))</f>
        <v/>
      </c>
      <c r="AL13" s="106">
        <f>IF($A13="","",COUNTIFS('3. Atostogų žurnalas'!$A$5:$A$200,$A13,'3. Atostogų žurnalas'!$F$5:$F$200,"Patvirtinta",'3. Atostogų žurnalas'!$C$5:$C$200,"&lt;="&amp;('1. Nustatymai'!$C$9+(37-1)*7+6),'3. Atostogų žurnalas'!$D$5:$D$200,"&gt;="&amp;('1. Nustatymai'!$C$9+(37-1)*7)))</f>
        <v/>
      </c>
      <c r="AM13" s="106">
        <f>IF($A13="","",COUNTIFS('3. Atostogų žurnalas'!$A$5:$A$200,$A13,'3. Atostogų žurnalas'!$F$5:$F$200,"Patvirtinta",'3. Atostogų žurnalas'!$C$5:$C$200,"&lt;="&amp;('1. Nustatymai'!$C$9+(38-1)*7+6),'3. Atostogų žurnalas'!$D$5:$D$200,"&gt;="&amp;('1. Nustatymai'!$C$9+(38-1)*7)))</f>
        <v/>
      </c>
      <c r="AN13" s="106">
        <f>IF($A13="","",COUNTIFS('3. Atostogų žurnalas'!$A$5:$A$200,$A13,'3. Atostogų žurnalas'!$F$5:$F$200,"Patvirtinta",'3. Atostogų žurnalas'!$C$5:$C$200,"&lt;="&amp;('1. Nustatymai'!$C$9+(39-1)*7+6),'3. Atostogų žurnalas'!$D$5:$D$200,"&gt;="&amp;('1. Nustatymai'!$C$9+(39-1)*7)))</f>
        <v/>
      </c>
      <c r="AO13" s="106">
        <f>IF($A13="","",COUNTIFS('3. Atostogų žurnalas'!$A$5:$A$200,$A13,'3. Atostogų žurnalas'!$F$5:$F$200,"Patvirtinta",'3. Atostogų žurnalas'!$C$5:$C$200,"&lt;="&amp;('1. Nustatymai'!$C$9+(40-1)*7+6),'3. Atostogų žurnalas'!$D$5:$D$200,"&gt;="&amp;('1. Nustatymai'!$C$9+(40-1)*7)))</f>
        <v/>
      </c>
      <c r="AP13" s="106">
        <f>IF($A13="","",COUNTIFS('3. Atostogų žurnalas'!$A$5:$A$200,$A13,'3. Atostogų žurnalas'!$F$5:$F$200,"Patvirtinta",'3. Atostogų žurnalas'!$C$5:$C$200,"&lt;="&amp;('1. Nustatymai'!$C$9+(41-1)*7+6),'3. Atostogų žurnalas'!$D$5:$D$200,"&gt;="&amp;('1. Nustatymai'!$C$9+(41-1)*7)))</f>
        <v/>
      </c>
      <c r="AQ13" s="106">
        <f>IF($A13="","",COUNTIFS('3. Atostogų žurnalas'!$A$5:$A$200,$A13,'3. Atostogų žurnalas'!$F$5:$F$200,"Patvirtinta",'3. Atostogų žurnalas'!$C$5:$C$200,"&lt;="&amp;('1. Nustatymai'!$C$9+(42-1)*7+6),'3. Atostogų žurnalas'!$D$5:$D$200,"&gt;="&amp;('1. Nustatymai'!$C$9+(42-1)*7)))</f>
        <v/>
      </c>
      <c r="AR13" s="106">
        <f>IF($A13="","",COUNTIFS('3. Atostogų žurnalas'!$A$5:$A$200,$A13,'3. Atostogų žurnalas'!$F$5:$F$200,"Patvirtinta",'3. Atostogų žurnalas'!$C$5:$C$200,"&lt;="&amp;('1. Nustatymai'!$C$9+(43-1)*7+6),'3. Atostogų žurnalas'!$D$5:$D$200,"&gt;="&amp;('1. Nustatymai'!$C$9+(43-1)*7)))</f>
        <v/>
      </c>
      <c r="AS13" s="106">
        <f>IF($A13="","",COUNTIFS('3. Atostogų žurnalas'!$A$5:$A$200,$A13,'3. Atostogų žurnalas'!$F$5:$F$200,"Patvirtinta",'3. Atostogų žurnalas'!$C$5:$C$200,"&lt;="&amp;('1. Nustatymai'!$C$9+(44-1)*7+6),'3. Atostogų žurnalas'!$D$5:$D$200,"&gt;="&amp;('1. Nustatymai'!$C$9+(44-1)*7)))</f>
        <v/>
      </c>
      <c r="AT13" s="106">
        <f>IF($A13="","",COUNTIFS('3. Atostogų žurnalas'!$A$5:$A$200,$A13,'3. Atostogų žurnalas'!$F$5:$F$200,"Patvirtinta",'3. Atostogų žurnalas'!$C$5:$C$200,"&lt;="&amp;('1. Nustatymai'!$C$9+(45-1)*7+6),'3. Atostogų žurnalas'!$D$5:$D$200,"&gt;="&amp;('1. Nustatymai'!$C$9+(45-1)*7)))</f>
        <v/>
      </c>
      <c r="AU13" s="106">
        <f>IF($A13="","",COUNTIFS('3. Atostogų žurnalas'!$A$5:$A$200,$A13,'3. Atostogų žurnalas'!$F$5:$F$200,"Patvirtinta",'3. Atostogų žurnalas'!$C$5:$C$200,"&lt;="&amp;('1. Nustatymai'!$C$9+(46-1)*7+6),'3. Atostogų žurnalas'!$D$5:$D$200,"&gt;="&amp;('1. Nustatymai'!$C$9+(46-1)*7)))</f>
        <v/>
      </c>
      <c r="AV13" s="106">
        <f>IF($A13="","",COUNTIFS('3. Atostogų žurnalas'!$A$5:$A$200,$A13,'3. Atostogų žurnalas'!$F$5:$F$200,"Patvirtinta",'3. Atostogų žurnalas'!$C$5:$C$200,"&lt;="&amp;('1. Nustatymai'!$C$9+(47-1)*7+6),'3. Atostogų žurnalas'!$D$5:$D$200,"&gt;="&amp;('1. Nustatymai'!$C$9+(47-1)*7)))</f>
        <v/>
      </c>
      <c r="AW13" s="106">
        <f>IF($A13="","",COUNTIFS('3. Atostogų žurnalas'!$A$5:$A$200,$A13,'3. Atostogų žurnalas'!$F$5:$F$200,"Patvirtinta",'3. Atostogų žurnalas'!$C$5:$C$200,"&lt;="&amp;('1. Nustatymai'!$C$9+(48-1)*7+6),'3. Atostogų žurnalas'!$D$5:$D$200,"&gt;="&amp;('1. Nustatymai'!$C$9+(48-1)*7)))</f>
        <v/>
      </c>
      <c r="AX13" s="106">
        <f>IF($A13="","",COUNTIFS('3. Atostogų žurnalas'!$A$5:$A$200,$A13,'3. Atostogų žurnalas'!$F$5:$F$200,"Patvirtinta",'3. Atostogų žurnalas'!$C$5:$C$200,"&lt;="&amp;('1. Nustatymai'!$C$9+(49-1)*7+6),'3. Atostogų žurnalas'!$D$5:$D$200,"&gt;="&amp;('1. Nustatymai'!$C$9+(49-1)*7)))</f>
        <v/>
      </c>
      <c r="AY13" s="106">
        <f>IF($A13="","",COUNTIFS('3. Atostogų žurnalas'!$A$5:$A$200,$A13,'3. Atostogų žurnalas'!$F$5:$F$200,"Patvirtinta",'3. Atostogų žurnalas'!$C$5:$C$200,"&lt;="&amp;('1. Nustatymai'!$C$9+(50-1)*7+6),'3. Atostogų žurnalas'!$D$5:$D$200,"&gt;="&amp;('1. Nustatymai'!$C$9+(50-1)*7)))</f>
        <v/>
      </c>
      <c r="AZ13" s="106">
        <f>IF($A13="","",COUNTIFS('3. Atostogų žurnalas'!$A$5:$A$200,$A13,'3. Atostogų žurnalas'!$F$5:$F$200,"Patvirtinta",'3. Atostogų žurnalas'!$C$5:$C$200,"&lt;="&amp;('1. Nustatymai'!$C$9+(51-1)*7+6),'3. Atostogų žurnalas'!$D$5:$D$200,"&gt;="&amp;('1. Nustatymai'!$C$9+(51-1)*7)))</f>
        <v/>
      </c>
      <c r="BA13" s="106">
        <f>IF($A13="","",COUNTIFS('3. Atostogų žurnalas'!$A$5:$A$200,$A13,'3. Atostogų žurnalas'!$F$5:$F$200,"Patvirtinta",'3. Atostogų žurnalas'!$C$5:$C$200,"&lt;="&amp;('1. Nustatymai'!$C$9+(52-1)*7+6),'3. Atostogų žurnalas'!$D$5:$D$200,"&gt;="&amp;('1. Nustatymai'!$C$9+(52-1)*7)))</f>
        <v/>
      </c>
    </row>
    <row r="14" ht="18" customHeight="1" s="55">
      <c r="A14" s="105">
        <f>IF('2. Darbuotojai'!A14="","",'2. Darbuotojai'!A14)</f>
        <v/>
      </c>
      <c r="B14" s="106">
        <f>IF($A14="","",COUNTIFS('3. Atostogų žurnalas'!$A$5:$A$200,$A14,'3. Atostogų žurnalas'!$F$5:$F$200,"Patvirtinta",'3. Atostogų žurnalas'!$C$5:$C$200,"&lt;="&amp;('1. Nustatymai'!$C$9+(1-1)*7+6),'3. Atostogų žurnalas'!$D$5:$D$200,"&gt;="&amp;('1. Nustatymai'!$C$9+(1-1)*7)))</f>
        <v/>
      </c>
      <c r="C14" s="106">
        <f>IF($A14="","",COUNTIFS('3. Atostogų žurnalas'!$A$5:$A$200,$A14,'3. Atostogų žurnalas'!$F$5:$F$200,"Patvirtinta",'3. Atostogų žurnalas'!$C$5:$C$200,"&lt;="&amp;('1. Nustatymai'!$C$9+(2-1)*7+6),'3. Atostogų žurnalas'!$D$5:$D$200,"&gt;="&amp;('1. Nustatymai'!$C$9+(2-1)*7)))</f>
        <v/>
      </c>
      <c r="D14" s="106">
        <f>IF($A14="","",COUNTIFS('3. Atostogų žurnalas'!$A$5:$A$200,$A14,'3. Atostogų žurnalas'!$F$5:$F$200,"Patvirtinta",'3. Atostogų žurnalas'!$C$5:$C$200,"&lt;="&amp;('1. Nustatymai'!$C$9+(3-1)*7+6),'3. Atostogų žurnalas'!$D$5:$D$200,"&gt;="&amp;('1. Nustatymai'!$C$9+(3-1)*7)))</f>
        <v/>
      </c>
      <c r="E14" s="106">
        <f>IF($A14="","",COUNTIFS('3. Atostogų žurnalas'!$A$5:$A$200,$A14,'3. Atostogų žurnalas'!$F$5:$F$200,"Patvirtinta",'3. Atostogų žurnalas'!$C$5:$C$200,"&lt;="&amp;('1. Nustatymai'!$C$9+(4-1)*7+6),'3. Atostogų žurnalas'!$D$5:$D$200,"&gt;="&amp;('1. Nustatymai'!$C$9+(4-1)*7)))</f>
        <v/>
      </c>
      <c r="F14" s="106">
        <f>IF($A14="","",COUNTIFS('3. Atostogų žurnalas'!$A$5:$A$200,$A14,'3. Atostogų žurnalas'!$F$5:$F$200,"Patvirtinta",'3. Atostogų žurnalas'!$C$5:$C$200,"&lt;="&amp;('1. Nustatymai'!$C$9+(5-1)*7+6),'3. Atostogų žurnalas'!$D$5:$D$200,"&gt;="&amp;('1. Nustatymai'!$C$9+(5-1)*7)))</f>
        <v/>
      </c>
      <c r="G14" s="106">
        <f>IF($A14="","",COUNTIFS('3. Atostogų žurnalas'!$A$5:$A$200,$A14,'3. Atostogų žurnalas'!$F$5:$F$200,"Patvirtinta",'3. Atostogų žurnalas'!$C$5:$C$200,"&lt;="&amp;('1. Nustatymai'!$C$9+(6-1)*7+6),'3. Atostogų žurnalas'!$D$5:$D$200,"&gt;="&amp;('1. Nustatymai'!$C$9+(6-1)*7)))</f>
        <v/>
      </c>
      <c r="H14" s="106">
        <f>IF($A14="","",COUNTIFS('3. Atostogų žurnalas'!$A$5:$A$200,$A14,'3. Atostogų žurnalas'!$F$5:$F$200,"Patvirtinta",'3. Atostogų žurnalas'!$C$5:$C$200,"&lt;="&amp;('1. Nustatymai'!$C$9+(7-1)*7+6),'3. Atostogų žurnalas'!$D$5:$D$200,"&gt;="&amp;('1. Nustatymai'!$C$9+(7-1)*7)))</f>
        <v/>
      </c>
      <c r="I14" s="106">
        <f>IF($A14="","",COUNTIFS('3. Atostogų žurnalas'!$A$5:$A$200,$A14,'3. Atostogų žurnalas'!$F$5:$F$200,"Patvirtinta",'3. Atostogų žurnalas'!$C$5:$C$200,"&lt;="&amp;('1. Nustatymai'!$C$9+(8-1)*7+6),'3. Atostogų žurnalas'!$D$5:$D$200,"&gt;="&amp;('1. Nustatymai'!$C$9+(8-1)*7)))</f>
        <v/>
      </c>
      <c r="J14" s="106">
        <f>IF($A14="","",COUNTIFS('3. Atostogų žurnalas'!$A$5:$A$200,$A14,'3. Atostogų žurnalas'!$F$5:$F$200,"Patvirtinta",'3. Atostogų žurnalas'!$C$5:$C$200,"&lt;="&amp;('1. Nustatymai'!$C$9+(9-1)*7+6),'3. Atostogų žurnalas'!$D$5:$D$200,"&gt;="&amp;('1. Nustatymai'!$C$9+(9-1)*7)))</f>
        <v/>
      </c>
      <c r="K14" s="106">
        <f>IF($A14="","",COUNTIFS('3. Atostogų žurnalas'!$A$5:$A$200,$A14,'3. Atostogų žurnalas'!$F$5:$F$200,"Patvirtinta",'3. Atostogų žurnalas'!$C$5:$C$200,"&lt;="&amp;('1. Nustatymai'!$C$9+(10-1)*7+6),'3. Atostogų žurnalas'!$D$5:$D$200,"&gt;="&amp;('1. Nustatymai'!$C$9+(10-1)*7)))</f>
        <v/>
      </c>
      <c r="L14" s="106">
        <f>IF($A14="","",COUNTIFS('3. Atostogų žurnalas'!$A$5:$A$200,$A14,'3. Atostogų žurnalas'!$F$5:$F$200,"Patvirtinta",'3. Atostogų žurnalas'!$C$5:$C$200,"&lt;="&amp;('1. Nustatymai'!$C$9+(11-1)*7+6),'3. Atostogų žurnalas'!$D$5:$D$200,"&gt;="&amp;('1. Nustatymai'!$C$9+(11-1)*7)))</f>
        <v/>
      </c>
      <c r="M14" s="106">
        <f>IF($A14="","",COUNTIFS('3. Atostogų žurnalas'!$A$5:$A$200,$A14,'3. Atostogų žurnalas'!$F$5:$F$200,"Patvirtinta",'3. Atostogų žurnalas'!$C$5:$C$200,"&lt;="&amp;('1. Nustatymai'!$C$9+(12-1)*7+6),'3. Atostogų žurnalas'!$D$5:$D$200,"&gt;="&amp;('1. Nustatymai'!$C$9+(12-1)*7)))</f>
        <v/>
      </c>
      <c r="N14" s="106">
        <f>IF($A14="","",COUNTIFS('3. Atostogų žurnalas'!$A$5:$A$200,$A14,'3. Atostogų žurnalas'!$F$5:$F$200,"Patvirtinta",'3. Atostogų žurnalas'!$C$5:$C$200,"&lt;="&amp;('1. Nustatymai'!$C$9+(13-1)*7+6),'3. Atostogų žurnalas'!$D$5:$D$200,"&gt;="&amp;('1. Nustatymai'!$C$9+(13-1)*7)))</f>
        <v/>
      </c>
      <c r="O14" s="106">
        <f>IF($A14="","",COUNTIFS('3. Atostogų žurnalas'!$A$5:$A$200,$A14,'3. Atostogų žurnalas'!$F$5:$F$200,"Patvirtinta",'3. Atostogų žurnalas'!$C$5:$C$200,"&lt;="&amp;('1. Nustatymai'!$C$9+(14-1)*7+6),'3. Atostogų žurnalas'!$D$5:$D$200,"&gt;="&amp;('1. Nustatymai'!$C$9+(14-1)*7)))</f>
        <v/>
      </c>
      <c r="P14" s="106">
        <f>IF($A14="","",COUNTIFS('3. Atostogų žurnalas'!$A$5:$A$200,$A14,'3. Atostogų žurnalas'!$F$5:$F$200,"Patvirtinta",'3. Atostogų žurnalas'!$C$5:$C$200,"&lt;="&amp;('1. Nustatymai'!$C$9+(15-1)*7+6),'3. Atostogų žurnalas'!$D$5:$D$200,"&gt;="&amp;('1. Nustatymai'!$C$9+(15-1)*7)))</f>
        <v/>
      </c>
      <c r="Q14" s="106">
        <f>IF($A14="","",COUNTIFS('3. Atostogų žurnalas'!$A$5:$A$200,$A14,'3. Atostogų žurnalas'!$F$5:$F$200,"Patvirtinta",'3. Atostogų žurnalas'!$C$5:$C$200,"&lt;="&amp;('1. Nustatymai'!$C$9+(16-1)*7+6),'3. Atostogų žurnalas'!$D$5:$D$200,"&gt;="&amp;('1. Nustatymai'!$C$9+(16-1)*7)))</f>
        <v/>
      </c>
      <c r="R14" s="106">
        <f>IF($A14="","",COUNTIFS('3. Atostogų žurnalas'!$A$5:$A$200,$A14,'3. Atostogų žurnalas'!$F$5:$F$200,"Patvirtinta",'3. Atostogų žurnalas'!$C$5:$C$200,"&lt;="&amp;('1. Nustatymai'!$C$9+(17-1)*7+6),'3. Atostogų žurnalas'!$D$5:$D$200,"&gt;="&amp;('1. Nustatymai'!$C$9+(17-1)*7)))</f>
        <v/>
      </c>
      <c r="S14" s="106">
        <f>IF($A14="","",COUNTIFS('3. Atostogų žurnalas'!$A$5:$A$200,$A14,'3. Atostogų žurnalas'!$F$5:$F$200,"Patvirtinta",'3. Atostogų žurnalas'!$C$5:$C$200,"&lt;="&amp;('1. Nustatymai'!$C$9+(18-1)*7+6),'3. Atostogų žurnalas'!$D$5:$D$200,"&gt;="&amp;('1. Nustatymai'!$C$9+(18-1)*7)))</f>
        <v/>
      </c>
      <c r="T14" s="106">
        <f>IF($A14="","",COUNTIFS('3. Atostogų žurnalas'!$A$5:$A$200,$A14,'3. Atostogų žurnalas'!$F$5:$F$200,"Patvirtinta",'3. Atostogų žurnalas'!$C$5:$C$200,"&lt;="&amp;('1. Nustatymai'!$C$9+(19-1)*7+6),'3. Atostogų žurnalas'!$D$5:$D$200,"&gt;="&amp;('1. Nustatymai'!$C$9+(19-1)*7)))</f>
        <v/>
      </c>
      <c r="U14" s="106">
        <f>IF($A14="","",COUNTIFS('3. Atostogų žurnalas'!$A$5:$A$200,$A14,'3. Atostogų žurnalas'!$F$5:$F$200,"Patvirtinta",'3. Atostogų žurnalas'!$C$5:$C$200,"&lt;="&amp;('1. Nustatymai'!$C$9+(20-1)*7+6),'3. Atostogų žurnalas'!$D$5:$D$200,"&gt;="&amp;('1. Nustatymai'!$C$9+(20-1)*7)))</f>
        <v/>
      </c>
      <c r="V14" s="106">
        <f>IF($A14="","",COUNTIFS('3. Atostogų žurnalas'!$A$5:$A$200,$A14,'3. Atostogų žurnalas'!$F$5:$F$200,"Patvirtinta",'3. Atostogų žurnalas'!$C$5:$C$200,"&lt;="&amp;('1. Nustatymai'!$C$9+(21-1)*7+6),'3. Atostogų žurnalas'!$D$5:$D$200,"&gt;="&amp;('1. Nustatymai'!$C$9+(21-1)*7)))</f>
        <v/>
      </c>
      <c r="W14" s="106">
        <f>IF($A14="","",COUNTIFS('3. Atostogų žurnalas'!$A$5:$A$200,$A14,'3. Atostogų žurnalas'!$F$5:$F$200,"Patvirtinta",'3. Atostogų žurnalas'!$C$5:$C$200,"&lt;="&amp;('1. Nustatymai'!$C$9+(22-1)*7+6),'3. Atostogų žurnalas'!$D$5:$D$200,"&gt;="&amp;('1. Nustatymai'!$C$9+(22-1)*7)))</f>
        <v/>
      </c>
      <c r="X14" s="106">
        <f>IF($A14="","",COUNTIFS('3. Atostogų žurnalas'!$A$5:$A$200,$A14,'3. Atostogų žurnalas'!$F$5:$F$200,"Patvirtinta",'3. Atostogų žurnalas'!$C$5:$C$200,"&lt;="&amp;('1. Nustatymai'!$C$9+(23-1)*7+6),'3. Atostogų žurnalas'!$D$5:$D$200,"&gt;="&amp;('1. Nustatymai'!$C$9+(23-1)*7)))</f>
        <v/>
      </c>
      <c r="Y14" s="106">
        <f>IF($A14="","",COUNTIFS('3. Atostogų žurnalas'!$A$5:$A$200,$A14,'3. Atostogų žurnalas'!$F$5:$F$200,"Patvirtinta",'3. Atostogų žurnalas'!$C$5:$C$200,"&lt;="&amp;('1. Nustatymai'!$C$9+(24-1)*7+6),'3. Atostogų žurnalas'!$D$5:$D$200,"&gt;="&amp;('1. Nustatymai'!$C$9+(24-1)*7)))</f>
        <v/>
      </c>
      <c r="Z14" s="106">
        <f>IF($A14="","",COUNTIFS('3. Atostogų žurnalas'!$A$5:$A$200,$A14,'3. Atostogų žurnalas'!$F$5:$F$200,"Patvirtinta",'3. Atostogų žurnalas'!$C$5:$C$200,"&lt;="&amp;('1. Nustatymai'!$C$9+(25-1)*7+6),'3. Atostogų žurnalas'!$D$5:$D$200,"&gt;="&amp;('1. Nustatymai'!$C$9+(25-1)*7)))</f>
        <v/>
      </c>
      <c r="AA14" s="106">
        <f>IF($A14="","",COUNTIFS('3. Atostogų žurnalas'!$A$5:$A$200,$A14,'3. Atostogų žurnalas'!$F$5:$F$200,"Patvirtinta",'3. Atostogų žurnalas'!$C$5:$C$200,"&lt;="&amp;('1. Nustatymai'!$C$9+(26-1)*7+6),'3. Atostogų žurnalas'!$D$5:$D$200,"&gt;="&amp;('1. Nustatymai'!$C$9+(26-1)*7)))</f>
        <v/>
      </c>
      <c r="AB14" s="106">
        <f>IF($A14="","",COUNTIFS('3. Atostogų žurnalas'!$A$5:$A$200,$A14,'3. Atostogų žurnalas'!$F$5:$F$200,"Patvirtinta",'3. Atostogų žurnalas'!$C$5:$C$200,"&lt;="&amp;('1. Nustatymai'!$C$9+(27-1)*7+6),'3. Atostogų žurnalas'!$D$5:$D$200,"&gt;="&amp;('1. Nustatymai'!$C$9+(27-1)*7)))</f>
        <v/>
      </c>
      <c r="AC14" s="106">
        <f>IF($A14="","",COUNTIFS('3. Atostogų žurnalas'!$A$5:$A$200,$A14,'3. Atostogų žurnalas'!$F$5:$F$200,"Patvirtinta",'3. Atostogų žurnalas'!$C$5:$C$200,"&lt;="&amp;('1. Nustatymai'!$C$9+(28-1)*7+6),'3. Atostogų žurnalas'!$D$5:$D$200,"&gt;="&amp;('1. Nustatymai'!$C$9+(28-1)*7)))</f>
        <v/>
      </c>
      <c r="AD14" s="106">
        <f>IF($A14="","",COUNTIFS('3. Atostogų žurnalas'!$A$5:$A$200,$A14,'3. Atostogų žurnalas'!$F$5:$F$200,"Patvirtinta",'3. Atostogų žurnalas'!$C$5:$C$200,"&lt;="&amp;('1. Nustatymai'!$C$9+(29-1)*7+6),'3. Atostogų žurnalas'!$D$5:$D$200,"&gt;="&amp;('1. Nustatymai'!$C$9+(29-1)*7)))</f>
        <v/>
      </c>
      <c r="AE14" s="106">
        <f>IF($A14="","",COUNTIFS('3. Atostogų žurnalas'!$A$5:$A$200,$A14,'3. Atostogų žurnalas'!$F$5:$F$200,"Patvirtinta",'3. Atostogų žurnalas'!$C$5:$C$200,"&lt;="&amp;('1. Nustatymai'!$C$9+(30-1)*7+6),'3. Atostogų žurnalas'!$D$5:$D$200,"&gt;="&amp;('1. Nustatymai'!$C$9+(30-1)*7)))</f>
        <v/>
      </c>
      <c r="AF14" s="106">
        <f>IF($A14="","",COUNTIFS('3. Atostogų žurnalas'!$A$5:$A$200,$A14,'3. Atostogų žurnalas'!$F$5:$F$200,"Patvirtinta",'3. Atostogų žurnalas'!$C$5:$C$200,"&lt;="&amp;('1. Nustatymai'!$C$9+(31-1)*7+6),'3. Atostogų žurnalas'!$D$5:$D$200,"&gt;="&amp;('1. Nustatymai'!$C$9+(31-1)*7)))</f>
        <v/>
      </c>
      <c r="AG14" s="106">
        <f>IF($A14="","",COUNTIFS('3. Atostogų žurnalas'!$A$5:$A$200,$A14,'3. Atostogų žurnalas'!$F$5:$F$200,"Patvirtinta",'3. Atostogų žurnalas'!$C$5:$C$200,"&lt;="&amp;('1. Nustatymai'!$C$9+(32-1)*7+6),'3. Atostogų žurnalas'!$D$5:$D$200,"&gt;="&amp;('1. Nustatymai'!$C$9+(32-1)*7)))</f>
        <v/>
      </c>
      <c r="AH14" s="106">
        <f>IF($A14="","",COUNTIFS('3. Atostogų žurnalas'!$A$5:$A$200,$A14,'3. Atostogų žurnalas'!$F$5:$F$200,"Patvirtinta",'3. Atostogų žurnalas'!$C$5:$C$200,"&lt;="&amp;('1. Nustatymai'!$C$9+(33-1)*7+6),'3. Atostogų žurnalas'!$D$5:$D$200,"&gt;="&amp;('1. Nustatymai'!$C$9+(33-1)*7)))</f>
        <v/>
      </c>
      <c r="AI14" s="106">
        <f>IF($A14="","",COUNTIFS('3. Atostogų žurnalas'!$A$5:$A$200,$A14,'3. Atostogų žurnalas'!$F$5:$F$200,"Patvirtinta",'3. Atostogų žurnalas'!$C$5:$C$200,"&lt;="&amp;('1. Nustatymai'!$C$9+(34-1)*7+6),'3. Atostogų žurnalas'!$D$5:$D$200,"&gt;="&amp;('1. Nustatymai'!$C$9+(34-1)*7)))</f>
        <v/>
      </c>
      <c r="AJ14" s="106">
        <f>IF($A14="","",COUNTIFS('3. Atostogų žurnalas'!$A$5:$A$200,$A14,'3. Atostogų žurnalas'!$F$5:$F$200,"Patvirtinta",'3. Atostogų žurnalas'!$C$5:$C$200,"&lt;="&amp;('1. Nustatymai'!$C$9+(35-1)*7+6),'3. Atostogų žurnalas'!$D$5:$D$200,"&gt;="&amp;('1. Nustatymai'!$C$9+(35-1)*7)))</f>
        <v/>
      </c>
      <c r="AK14" s="106">
        <f>IF($A14="","",COUNTIFS('3. Atostogų žurnalas'!$A$5:$A$200,$A14,'3. Atostogų žurnalas'!$F$5:$F$200,"Patvirtinta",'3. Atostogų žurnalas'!$C$5:$C$200,"&lt;="&amp;('1. Nustatymai'!$C$9+(36-1)*7+6),'3. Atostogų žurnalas'!$D$5:$D$200,"&gt;="&amp;('1. Nustatymai'!$C$9+(36-1)*7)))</f>
        <v/>
      </c>
      <c r="AL14" s="106">
        <f>IF($A14="","",COUNTIFS('3. Atostogų žurnalas'!$A$5:$A$200,$A14,'3. Atostogų žurnalas'!$F$5:$F$200,"Patvirtinta",'3. Atostogų žurnalas'!$C$5:$C$200,"&lt;="&amp;('1. Nustatymai'!$C$9+(37-1)*7+6),'3. Atostogų žurnalas'!$D$5:$D$200,"&gt;="&amp;('1. Nustatymai'!$C$9+(37-1)*7)))</f>
        <v/>
      </c>
      <c r="AM14" s="106">
        <f>IF($A14="","",COUNTIFS('3. Atostogų žurnalas'!$A$5:$A$200,$A14,'3. Atostogų žurnalas'!$F$5:$F$200,"Patvirtinta",'3. Atostogų žurnalas'!$C$5:$C$200,"&lt;="&amp;('1. Nustatymai'!$C$9+(38-1)*7+6),'3. Atostogų žurnalas'!$D$5:$D$200,"&gt;="&amp;('1. Nustatymai'!$C$9+(38-1)*7)))</f>
        <v/>
      </c>
      <c r="AN14" s="106">
        <f>IF($A14="","",COUNTIFS('3. Atostogų žurnalas'!$A$5:$A$200,$A14,'3. Atostogų žurnalas'!$F$5:$F$200,"Patvirtinta",'3. Atostogų žurnalas'!$C$5:$C$200,"&lt;="&amp;('1. Nustatymai'!$C$9+(39-1)*7+6),'3. Atostogų žurnalas'!$D$5:$D$200,"&gt;="&amp;('1. Nustatymai'!$C$9+(39-1)*7)))</f>
        <v/>
      </c>
      <c r="AO14" s="106">
        <f>IF($A14="","",COUNTIFS('3. Atostogų žurnalas'!$A$5:$A$200,$A14,'3. Atostogų žurnalas'!$F$5:$F$200,"Patvirtinta",'3. Atostogų žurnalas'!$C$5:$C$200,"&lt;="&amp;('1. Nustatymai'!$C$9+(40-1)*7+6),'3. Atostogų žurnalas'!$D$5:$D$200,"&gt;="&amp;('1. Nustatymai'!$C$9+(40-1)*7)))</f>
        <v/>
      </c>
      <c r="AP14" s="106">
        <f>IF($A14="","",COUNTIFS('3. Atostogų žurnalas'!$A$5:$A$200,$A14,'3. Atostogų žurnalas'!$F$5:$F$200,"Patvirtinta",'3. Atostogų žurnalas'!$C$5:$C$200,"&lt;="&amp;('1. Nustatymai'!$C$9+(41-1)*7+6),'3. Atostogų žurnalas'!$D$5:$D$200,"&gt;="&amp;('1. Nustatymai'!$C$9+(41-1)*7)))</f>
        <v/>
      </c>
      <c r="AQ14" s="106">
        <f>IF($A14="","",COUNTIFS('3. Atostogų žurnalas'!$A$5:$A$200,$A14,'3. Atostogų žurnalas'!$F$5:$F$200,"Patvirtinta",'3. Atostogų žurnalas'!$C$5:$C$200,"&lt;="&amp;('1. Nustatymai'!$C$9+(42-1)*7+6),'3. Atostogų žurnalas'!$D$5:$D$200,"&gt;="&amp;('1. Nustatymai'!$C$9+(42-1)*7)))</f>
        <v/>
      </c>
      <c r="AR14" s="106">
        <f>IF($A14="","",COUNTIFS('3. Atostogų žurnalas'!$A$5:$A$200,$A14,'3. Atostogų žurnalas'!$F$5:$F$200,"Patvirtinta",'3. Atostogų žurnalas'!$C$5:$C$200,"&lt;="&amp;('1. Nustatymai'!$C$9+(43-1)*7+6),'3. Atostogų žurnalas'!$D$5:$D$200,"&gt;="&amp;('1. Nustatymai'!$C$9+(43-1)*7)))</f>
        <v/>
      </c>
      <c r="AS14" s="106">
        <f>IF($A14="","",COUNTIFS('3. Atostogų žurnalas'!$A$5:$A$200,$A14,'3. Atostogų žurnalas'!$F$5:$F$200,"Patvirtinta",'3. Atostogų žurnalas'!$C$5:$C$200,"&lt;="&amp;('1. Nustatymai'!$C$9+(44-1)*7+6),'3. Atostogų žurnalas'!$D$5:$D$200,"&gt;="&amp;('1. Nustatymai'!$C$9+(44-1)*7)))</f>
        <v/>
      </c>
      <c r="AT14" s="106">
        <f>IF($A14="","",COUNTIFS('3. Atostogų žurnalas'!$A$5:$A$200,$A14,'3. Atostogų žurnalas'!$F$5:$F$200,"Patvirtinta",'3. Atostogų žurnalas'!$C$5:$C$200,"&lt;="&amp;('1. Nustatymai'!$C$9+(45-1)*7+6),'3. Atostogų žurnalas'!$D$5:$D$200,"&gt;="&amp;('1. Nustatymai'!$C$9+(45-1)*7)))</f>
        <v/>
      </c>
      <c r="AU14" s="106">
        <f>IF($A14="","",COUNTIFS('3. Atostogų žurnalas'!$A$5:$A$200,$A14,'3. Atostogų žurnalas'!$F$5:$F$200,"Patvirtinta",'3. Atostogų žurnalas'!$C$5:$C$200,"&lt;="&amp;('1. Nustatymai'!$C$9+(46-1)*7+6),'3. Atostogų žurnalas'!$D$5:$D$200,"&gt;="&amp;('1. Nustatymai'!$C$9+(46-1)*7)))</f>
        <v/>
      </c>
      <c r="AV14" s="106">
        <f>IF($A14="","",COUNTIFS('3. Atostogų žurnalas'!$A$5:$A$200,$A14,'3. Atostogų žurnalas'!$F$5:$F$200,"Patvirtinta",'3. Atostogų žurnalas'!$C$5:$C$200,"&lt;="&amp;('1. Nustatymai'!$C$9+(47-1)*7+6),'3. Atostogų žurnalas'!$D$5:$D$200,"&gt;="&amp;('1. Nustatymai'!$C$9+(47-1)*7)))</f>
        <v/>
      </c>
      <c r="AW14" s="106">
        <f>IF($A14="","",COUNTIFS('3. Atostogų žurnalas'!$A$5:$A$200,$A14,'3. Atostogų žurnalas'!$F$5:$F$200,"Patvirtinta",'3. Atostogų žurnalas'!$C$5:$C$200,"&lt;="&amp;('1. Nustatymai'!$C$9+(48-1)*7+6),'3. Atostogų žurnalas'!$D$5:$D$200,"&gt;="&amp;('1. Nustatymai'!$C$9+(48-1)*7)))</f>
        <v/>
      </c>
      <c r="AX14" s="106">
        <f>IF($A14="","",COUNTIFS('3. Atostogų žurnalas'!$A$5:$A$200,$A14,'3. Atostogų žurnalas'!$F$5:$F$200,"Patvirtinta",'3. Atostogų žurnalas'!$C$5:$C$200,"&lt;="&amp;('1. Nustatymai'!$C$9+(49-1)*7+6),'3. Atostogų žurnalas'!$D$5:$D$200,"&gt;="&amp;('1. Nustatymai'!$C$9+(49-1)*7)))</f>
        <v/>
      </c>
      <c r="AY14" s="106">
        <f>IF($A14="","",COUNTIFS('3. Atostogų žurnalas'!$A$5:$A$200,$A14,'3. Atostogų žurnalas'!$F$5:$F$200,"Patvirtinta",'3. Atostogų žurnalas'!$C$5:$C$200,"&lt;="&amp;('1. Nustatymai'!$C$9+(50-1)*7+6),'3. Atostogų žurnalas'!$D$5:$D$200,"&gt;="&amp;('1. Nustatymai'!$C$9+(50-1)*7)))</f>
        <v/>
      </c>
      <c r="AZ14" s="106">
        <f>IF($A14="","",COUNTIFS('3. Atostogų žurnalas'!$A$5:$A$200,$A14,'3. Atostogų žurnalas'!$F$5:$F$200,"Patvirtinta",'3. Atostogų žurnalas'!$C$5:$C$200,"&lt;="&amp;('1. Nustatymai'!$C$9+(51-1)*7+6),'3. Atostogų žurnalas'!$D$5:$D$200,"&gt;="&amp;('1. Nustatymai'!$C$9+(51-1)*7)))</f>
        <v/>
      </c>
      <c r="BA14" s="106">
        <f>IF($A14="","",COUNTIFS('3. Atostogų žurnalas'!$A$5:$A$200,$A14,'3. Atostogų žurnalas'!$F$5:$F$200,"Patvirtinta",'3. Atostogų žurnalas'!$C$5:$C$200,"&lt;="&amp;('1. Nustatymai'!$C$9+(52-1)*7+6),'3. Atostogų žurnalas'!$D$5:$D$200,"&gt;="&amp;('1. Nustatymai'!$C$9+(52-1)*7)))</f>
        <v/>
      </c>
    </row>
    <row r="15" ht="18" customHeight="1" s="55">
      <c r="A15" s="105">
        <f>IF('2. Darbuotojai'!A15="","",'2. Darbuotojai'!A15)</f>
        <v/>
      </c>
      <c r="B15" s="106">
        <f>IF($A15="","",COUNTIFS('3. Atostogų žurnalas'!$A$5:$A$200,$A15,'3. Atostogų žurnalas'!$F$5:$F$200,"Patvirtinta",'3. Atostogų žurnalas'!$C$5:$C$200,"&lt;="&amp;('1. Nustatymai'!$C$9+(1-1)*7+6),'3. Atostogų žurnalas'!$D$5:$D$200,"&gt;="&amp;('1. Nustatymai'!$C$9+(1-1)*7)))</f>
        <v/>
      </c>
      <c r="C15" s="106">
        <f>IF($A15="","",COUNTIFS('3. Atostogų žurnalas'!$A$5:$A$200,$A15,'3. Atostogų žurnalas'!$F$5:$F$200,"Patvirtinta",'3. Atostogų žurnalas'!$C$5:$C$200,"&lt;="&amp;('1. Nustatymai'!$C$9+(2-1)*7+6),'3. Atostogų žurnalas'!$D$5:$D$200,"&gt;="&amp;('1. Nustatymai'!$C$9+(2-1)*7)))</f>
        <v/>
      </c>
      <c r="D15" s="106">
        <f>IF($A15="","",COUNTIFS('3. Atostogų žurnalas'!$A$5:$A$200,$A15,'3. Atostogų žurnalas'!$F$5:$F$200,"Patvirtinta",'3. Atostogų žurnalas'!$C$5:$C$200,"&lt;="&amp;('1. Nustatymai'!$C$9+(3-1)*7+6),'3. Atostogų žurnalas'!$D$5:$D$200,"&gt;="&amp;('1. Nustatymai'!$C$9+(3-1)*7)))</f>
        <v/>
      </c>
      <c r="E15" s="106">
        <f>IF($A15="","",COUNTIFS('3. Atostogų žurnalas'!$A$5:$A$200,$A15,'3. Atostogų žurnalas'!$F$5:$F$200,"Patvirtinta",'3. Atostogų žurnalas'!$C$5:$C$200,"&lt;="&amp;('1. Nustatymai'!$C$9+(4-1)*7+6),'3. Atostogų žurnalas'!$D$5:$D$200,"&gt;="&amp;('1. Nustatymai'!$C$9+(4-1)*7)))</f>
        <v/>
      </c>
      <c r="F15" s="106">
        <f>IF($A15="","",COUNTIFS('3. Atostogų žurnalas'!$A$5:$A$200,$A15,'3. Atostogų žurnalas'!$F$5:$F$200,"Patvirtinta",'3. Atostogų žurnalas'!$C$5:$C$200,"&lt;="&amp;('1. Nustatymai'!$C$9+(5-1)*7+6),'3. Atostogų žurnalas'!$D$5:$D$200,"&gt;="&amp;('1. Nustatymai'!$C$9+(5-1)*7)))</f>
        <v/>
      </c>
      <c r="G15" s="106">
        <f>IF($A15="","",COUNTIFS('3. Atostogų žurnalas'!$A$5:$A$200,$A15,'3. Atostogų žurnalas'!$F$5:$F$200,"Patvirtinta",'3. Atostogų žurnalas'!$C$5:$C$200,"&lt;="&amp;('1. Nustatymai'!$C$9+(6-1)*7+6),'3. Atostogų žurnalas'!$D$5:$D$200,"&gt;="&amp;('1. Nustatymai'!$C$9+(6-1)*7)))</f>
        <v/>
      </c>
      <c r="H15" s="106">
        <f>IF($A15="","",COUNTIFS('3. Atostogų žurnalas'!$A$5:$A$200,$A15,'3. Atostogų žurnalas'!$F$5:$F$200,"Patvirtinta",'3. Atostogų žurnalas'!$C$5:$C$200,"&lt;="&amp;('1. Nustatymai'!$C$9+(7-1)*7+6),'3. Atostogų žurnalas'!$D$5:$D$200,"&gt;="&amp;('1. Nustatymai'!$C$9+(7-1)*7)))</f>
        <v/>
      </c>
      <c r="I15" s="106">
        <f>IF($A15="","",COUNTIFS('3. Atostogų žurnalas'!$A$5:$A$200,$A15,'3. Atostogų žurnalas'!$F$5:$F$200,"Patvirtinta",'3. Atostogų žurnalas'!$C$5:$C$200,"&lt;="&amp;('1. Nustatymai'!$C$9+(8-1)*7+6),'3. Atostogų žurnalas'!$D$5:$D$200,"&gt;="&amp;('1. Nustatymai'!$C$9+(8-1)*7)))</f>
        <v/>
      </c>
      <c r="J15" s="106">
        <f>IF($A15="","",COUNTIFS('3. Atostogų žurnalas'!$A$5:$A$200,$A15,'3. Atostogų žurnalas'!$F$5:$F$200,"Patvirtinta",'3. Atostogų žurnalas'!$C$5:$C$200,"&lt;="&amp;('1. Nustatymai'!$C$9+(9-1)*7+6),'3. Atostogų žurnalas'!$D$5:$D$200,"&gt;="&amp;('1. Nustatymai'!$C$9+(9-1)*7)))</f>
        <v/>
      </c>
      <c r="K15" s="106">
        <f>IF($A15="","",COUNTIFS('3. Atostogų žurnalas'!$A$5:$A$200,$A15,'3. Atostogų žurnalas'!$F$5:$F$200,"Patvirtinta",'3. Atostogų žurnalas'!$C$5:$C$200,"&lt;="&amp;('1. Nustatymai'!$C$9+(10-1)*7+6),'3. Atostogų žurnalas'!$D$5:$D$200,"&gt;="&amp;('1. Nustatymai'!$C$9+(10-1)*7)))</f>
        <v/>
      </c>
      <c r="L15" s="106">
        <f>IF($A15="","",COUNTIFS('3. Atostogų žurnalas'!$A$5:$A$200,$A15,'3. Atostogų žurnalas'!$F$5:$F$200,"Patvirtinta",'3. Atostogų žurnalas'!$C$5:$C$200,"&lt;="&amp;('1. Nustatymai'!$C$9+(11-1)*7+6),'3. Atostogų žurnalas'!$D$5:$D$200,"&gt;="&amp;('1. Nustatymai'!$C$9+(11-1)*7)))</f>
        <v/>
      </c>
      <c r="M15" s="106">
        <f>IF($A15="","",COUNTIFS('3. Atostogų žurnalas'!$A$5:$A$200,$A15,'3. Atostogų žurnalas'!$F$5:$F$200,"Patvirtinta",'3. Atostogų žurnalas'!$C$5:$C$200,"&lt;="&amp;('1. Nustatymai'!$C$9+(12-1)*7+6),'3. Atostogų žurnalas'!$D$5:$D$200,"&gt;="&amp;('1. Nustatymai'!$C$9+(12-1)*7)))</f>
        <v/>
      </c>
      <c r="N15" s="106">
        <f>IF($A15="","",COUNTIFS('3. Atostogų žurnalas'!$A$5:$A$200,$A15,'3. Atostogų žurnalas'!$F$5:$F$200,"Patvirtinta",'3. Atostogų žurnalas'!$C$5:$C$200,"&lt;="&amp;('1. Nustatymai'!$C$9+(13-1)*7+6),'3. Atostogų žurnalas'!$D$5:$D$200,"&gt;="&amp;('1. Nustatymai'!$C$9+(13-1)*7)))</f>
        <v/>
      </c>
      <c r="O15" s="106">
        <f>IF($A15="","",COUNTIFS('3. Atostogų žurnalas'!$A$5:$A$200,$A15,'3. Atostogų žurnalas'!$F$5:$F$200,"Patvirtinta",'3. Atostogų žurnalas'!$C$5:$C$200,"&lt;="&amp;('1. Nustatymai'!$C$9+(14-1)*7+6),'3. Atostogų žurnalas'!$D$5:$D$200,"&gt;="&amp;('1. Nustatymai'!$C$9+(14-1)*7)))</f>
        <v/>
      </c>
      <c r="P15" s="106">
        <f>IF($A15="","",COUNTIFS('3. Atostogų žurnalas'!$A$5:$A$200,$A15,'3. Atostogų žurnalas'!$F$5:$F$200,"Patvirtinta",'3. Atostogų žurnalas'!$C$5:$C$200,"&lt;="&amp;('1. Nustatymai'!$C$9+(15-1)*7+6),'3. Atostogų žurnalas'!$D$5:$D$200,"&gt;="&amp;('1. Nustatymai'!$C$9+(15-1)*7)))</f>
        <v/>
      </c>
      <c r="Q15" s="106">
        <f>IF($A15="","",COUNTIFS('3. Atostogų žurnalas'!$A$5:$A$200,$A15,'3. Atostogų žurnalas'!$F$5:$F$200,"Patvirtinta",'3. Atostogų žurnalas'!$C$5:$C$200,"&lt;="&amp;('1. Nustatymai'!$C$9+(16-1)*7+6),'3. Atostogų žurnalas'!$D$5:$D$200,"&gt;="&amp;('1. Nustatymai'!$C$9+(16-1)*7)))</f>
        <v/>
      </c>
      <c r="R15" s="106">
        <f>IF($A15="","",COUNTIFS('3. Atostogų žurnalas'!$A$5:$A$200,$A15,'3. Atostogų žurnalas'!$F$5:$F$200,"Patvirtinta",'3. Atostogų žurnalas'!$C$5:$C$200,"&lt;="&amp;('1. Nustatymai'!$C$9+(17-1)*7+6),'3. Atostogų žurnalas'!$D$5:$D$200,"&gt;="&amp;('1. Nustatymai'!$C$9+(17-1)*7)))</f>
        <v/>
      </c>
      <c r="S15" s="106">
        <f>IF($A15="","",COUNTIFS('3. Atostogų žurnalas'!$A$5:$A$200,$A15,'3. Atostogų žurnalas'!$F$5:$F$200,"Patvirtinta",'3. Atostogų žurnalas'!$C$5:$C$200,"&lt;="&amp;('1. Nustatymai'!$C$9+(18-1)*7+6),'3. Atostogų žurnalas'!$D$5:$D$200,"&gt;="&amp;('1. Nustatymai'!$C$9+(18-1)*7)))</f>
        <v/>
      </c>
      <c r="T15" s="106">
        <f>IF($A15="","",COUNTIFS('3. Atostogų žurnalas'!$A$5:$A$200,$A15,'3. Atostogų žurnalas'!$F$5:$F$200,"Patvirtinta",'3. Atostogų žurnalas'!$C$5:$C$200,"&lt;="&amp;('1. Nustatymai'!$C$9+(19-1)*7+6),'3. Atostogų žurnalas'!$D$5:$D$200,"&gt;="&amp;('1. Nustatymai'!$C$9+(19-1)*7)))</f>
        <v/>
      </c>
      <c r="U15" s="106">
        <f>IF($A15="","",COUNTIFS('3. Atostogų žurnalas'!$A$5:$A$200,$A15,'3. Atostogų žurnalas'!$F$5:$F$200,"Patvirtinta",'3. Atostogų žurnalas'!$C$5:$C$200,"&lt;="&amp;('1. Nustatymai'!$C$9+(20-1)*7+6),'3. Atostogų žurnalas'!$D$5:$D$200,"&gt;="&amp;('1. Nustatymai'!$C$9+(20-1)*7)))</f>
        <v/>
      </c>
      <c r="V15" s="106">
        <f>IF($A15="","",COUNTIFS('3. Atostogų žurnalas'!$A$5:$A$200,$A15,'3. Atostogų žurnalas'!$F$5:$F$200,"Patvirtinta",'3. Atostogų žurnalas'!$C$5:$C$200,"&lt;="&amp;('1. Nustatymai'!$C$9+(21-1)*7+6),'3. Atostogų žurnalas'!$D$5:$D$200,"&gt;="&amp;('1. Nustatymai'!$C$9+(21-1)*7)))</f>
        <v/>
      </c>
      <c r="W15" s="106">
        <f>IF($A15="","",COUNTIFS('3. Atostogų žurnalas'!$A$5:$A$200,$A15,'3. Atostogų žurnalas'!$F$5:$F$200,"Patvirtinta",'3. Atostogų žurnalas'!$C$5:$C$200,"&lt;="&amp;('1. Nustatymai'!$C$9+(22-1)*7+6),'3. Atostogų žurnalas'!$D$5:$D$200,"&gt;="&amp;('1. Nustatymai'!$C$9+(22-1)*7)))</f>
        <v/>
      </c>
      <c r="X15" s="106">
        <f>IF($A15="","",COUNTIFS('3. Atostogų žurnalas'!$A$5:$A$200,$A15,'3. Atostogų žurnalas'!$F$5:$F$200,"Patvirtinta",'3. Atostogų žurnalas'!$C$5:$C$200,"&lt;="&amp;('1. Nustatymai'!$C$9+(23-1)*7+6),'3. Atostogų žurnalas'!$D$5:$D$200,"&gt;="&amp;('1. Nustatymai'!$C$9+(23-1)*7)))</f>
        <v/>
      </c>
      <c r="Y15" s="106">
        <f>IF($A15="","",COUNTIFS('3. Atostogų žurnalas'!$A$5:$A$200,$A15,'3. Atostogų žurnalas'!$F$5:$F$200,"Patvirtinta",'3. Atostogų žurnalas'!$C$5:$C$200,"&lt;="&amp;('1. Nustatymai'!$C$9+(24-1)*7+6),'3. Atostogų žurnalas'!$D$5:$D$200,"&gt;="&amp;('1. Nustatymai'!$C$9+(24-1)*7)))</f>
        <v/>
      </c>
      <c r="Z15" s="106">
        <f>IF($A15="","",COUNTIFS('3. Atostogų žurnalas'!$A$5:$A$200,$A15,'3. Atostogų žurnalas'!$F$5:$F$200,"Patvirtinta",'3. Atostogų žurnalas'!$C$5:$C$200,"&lt;="&amp;('1. Nustatymai'!$C$9+(25-1)*7+6),'3. Atostogų žurnalas'!$D$5:$D$200,"&gt;="&amp;('1. Nustatymai'!$C$9+(25-1)*7)))</f>
        <v/>
      </c>
      <c r="AA15" s="106">
        <f>IF($A15="","",COUNTIFS('3. Atostogų žurnalas'!$A$5:$A$200,$A15,'3. Atostogų žurnalas'!$F$5:$F$200,"Patvirtinta",'3. Atostogų žurnalas'!$C$5:$C$200,"&lt;="&amp;('1. Nustatymai'!$C$9+(26-1)*7+6),'3. Atostogų žurnalas'!$D$5:$D$200,"&gt;="&amp;('1. Nustatymai'!$C$9+(26-1)*7)))</f>
        <v/>
      </c>
      <c r="AB15" s="106">
        <f>IF($A15="","",COUNTIFS('3. Atostogų žurnalas'!$A$5:$A$200,$A15,'3. Atostogų žurnalas'!$F$5:$F$200,"Patvirtinta",'3. Atostogų žurnalas'!$C$5:$C$200,"&lt;="&amp;('1. Nustatymai'!$C$9+(27-1)*7+6),'3. Atostogų žurnalas'!$D$5:$D$200,"&gt;="&amp;('1. Nustatymai'!$C$9+(27-1)*7)))</f>
        <v/>
      </c>
      <c r="AC15" s="106">
        <f>IF($A15="","",COUNTIFS('3. Atostogų žurnalas'!$A$5:$A$200,$A15,'3. Atostogų žurnalas'!$F$5:$F$200,"Patvirtinta",'3. Atostogų žurnalas'!$C$5:$C$200,"&lt;="&amp;('1. Nustatymai'!$C$9+(28-1)*7+6),'3. Atostogų žurnalas'!$D$5:$D$200,"&gt;="&amp;('1. Nustatymai'!$C$9+(28-1)*7)))</f>
        <v/>
      </c>
      <c r="AD15" s="106">
        <f>IF($A15="","",COUNTIFS('3. Atostogų žurnalas'!$A$5:$A$200,$A15,'3. Atostogų žurnalas'!$F$5:$F$200,"Patvirtinta",'3. Atostogų žurnalas'!$C$5:$C$200,"&lt;="&amp;('1. Nustatymai'!$C$9+(29-1)*7+6),'3. Atostogų žurnalas'!$D$5:$D$200,"&gt;="&amp;('1. Nustatymai'!$C$9+(29-1)*7)))</f>
        <v/>
      </c>
      <c r="AE15" s="106">
        <f>IF($A15="","",COUNTIFS('3. Atostogų žurnalas'!$A$5:$A$200,$A15,'3. Atostogų žurnalas'!$F$5:$F$200,"Patvirtinta",'3. Atostogų žurnalas'!$C$5:$C$200,"&lt;="&amp;('1. Nustatymai'!$C$9+(30-1)*7+6),'3. Atostogų žurnalas'!$D$5:$D$200,"&gt;="&amp;('1. Nustatymai'!$C$9+(30-1)*7)))</f>
        <v/>
      </c>
      <c r="AF15" s="106">
        <f>IF($A15="","",COUNTIFS('3. Atostogų žurnalas'!$A$5:$A$200,$A15,'3. Atostogų žurnalas'!$F$5:$F$200,"Patvirtinta",'3. Atostogų žurnalas'!$C$5:$C$200,"&lt;="&amp;('1. Nustatymai'!$C$9+(31-1)*7+6),'3. Atostogų žurnalas'!$D$5:$D$200,"&gt;="&amp;('1. Nustatymai'!$C$9+(31-1)*7)))</f>
        <v/>
      </c>
      <c r="AG15" s="106">
        <f>IF($A15="","",COUNTIFS('3. Atostogų žurnalas'!$A$5:$A$200,$A15,'3. Atostogų žurnalas'!$F$5:$F$200,"Patvirtinta",'3. Atostogų žurnalas'!$C$5:$C$200,"&lt;="&amp;('1. Nustatymai'!$C$9+(32-1)*7+6),'3. Atostogų žurnalas'!$D$5:$D$200,"&gt;="&amp;('1. Nustatymai'!$C$9+(32-1)*7)))</f>
        <v/>
      </c>
      <c r="AH15" s="106">
        <f>IF($A15="","",COUNTIFS('3. Atostogų žurnalas'!$A$5:$A$200,$A15,'3. Atostogų žurnalas'!$F$5:$F$200,"Patvirtinta",'3. Atostogų žurnalas'!$C$5:$C$200,"&lt;="&amp;('1. Nustatymai'!$C$9+(33-1)*7+6),'3. Atostogų žurnalas'!$D$5:$D$200,"&gt;="&amp;('1. Nustatymai'!$C$9+(33-1)*7)))</f>
        <v/>
      </c>
      <c r="AI15" s="106">
        <f>IF($A15="","",COUNTIFS('3. Atostogų žurnalas'!$A$5:$A$200,$A15,'3. Atostogų žurnalas'!$F$5:$F$200,"Patvirtinta",'3. Atostogų žurnalas'!$C$5:$C$200,"&lt;="&amp;('1. Nustatymai'!$C$9+(34-1)*7+6),'3. Atostogų žurnalas'!$D$5:$D$200,"&gt;="&amp;('1. Nustatymai'!$C$9+(34-1)*7)))</f>
        <v/>
      </c>
      <c r="AJ15" s="106">
        <f>IF($A15="","",COUNTIFS('3. Atostogų žurnalas'!$A$5:$A$200,$A15,'3. Atostogų žurnalas'!$F$5:$F$200,"Patvirtinta",'3. Atostogų žurnalas'!$C$5:$C$200,"&lt;="&amp;('1. Nustatymai'!$C$9+(35-1)*7+6),'3. Atostogų žurnalas'!$D$5:$D$200,"&gt;="&amp;('1. Nustatymai'!$C$9+(35-1)*7)))</f>
        <v/>
      </c>
      <c r="AK15" s="106">
        <f>IF($A15="","",COUNTIFS('3. Atostogų žurnalas'!$A$5:$A$200,$A15,'3. Atostogų žurnalas'!$F$5:$F$200,"Patvirtinta",'3. Atostogų žurnalas'!$C$5:$C$200,"&lt;="&amp;('1. Nustatymai'!$C$9+(36-1)*7+6),'3. Atostogų žurnalas'!$D$5:$D$200,"&gt;="&amp;('1. Nustatymai'!$C$9+(36-1)*7)))</f>
        <v/>
      </c>
      <c r="AL15" s="106">
        <f>IF($A15="","",COUNTIFS('3. Atostogų žurnalas'!$A$5:$A$200,$A15,'3. Atostogų žurnalas'!$F$5:$F$200,"Patvirtinta",'3. Atostogų žurnalas'!$C$5:$C$200,"&lt;="&amp;('1. Nustatymai'!$C$9+(37-1)*7+6),'3. Atostogų žurnalas'!$D$5:$D$200,"&gt;="&amp;('1. Nustatymai'!$C$9+(37-1)*7)))</f>
        <v/>
      </c>
      <c r="AM15" s="106">
        <f>IF($A15="","",COUNTIFS('3. Atostogų žurnalas'!$A$5:$A$200,$A15,'3. Atostogų žurnalas'!$F$5:$F$200,"Patvirtinta",'3. Atostogų žurnalas'!$C$5:$C$200,"&lt;="&amp;('1. Nustatymai'!$C$9+(38-1)*7+6),'3. Atostogų žurnalas'!$D$5:$D$200,"&gt;="&amp;('1. Nustatymai'!$C$9+(38-1)*7)))</f>
        <v/>
      </c>
      <c r="AN15" s="106">
        <f>IF($A15="","",COUNTIFS('3. Atostogų žurnalas'!$A$5:$A$200,$A15,'3. Atostogų žurnalas'!$F$5:$F$200,"Patvirtinta",'3. Atostogų žurnalas'!$C$5:$C$200,"&lt;="&amp;('1. Nustatymai'!$C$9+(39-1)*7+6),'3. Atostogų žurnalas'!$D$5:$D$200,"&gt;="&amp;('1. Nustatymai'!$C$9+(39-1)*7)))</f>
        <v/>
      </c>
      <c r="AO15" s="106">
        <f>IF($A15="","",COUNTIFS('3. Atostogų žurnalas'!$A$5:$A$200,$A15,'3. Atostogų žurnalas'!$F$5:$F$200,"Patvirtinta",'3. Atostogų žurnalas'!$C$5:$C$200,"&lt;="&amp;('1. Nustatymai'!$C$9+(40-1)*7+6),'3. Atostogų žurnalas'!$D$5:$D$200,"&gt;="&amp;('1. Nustatymai'!$C$9+(40-1)*7)))</f>
        <v/>
      </c>
      <c r="AP15" s="106">
        <f>IF($A15="","",COUNTIFS('3. Atostogų žurnalas'!$A$5:$A$200,$A15,'3. Atostogų žurnalas'!$F$5:$F$200,"Patvirtinta",'3. Atostogų žurnalas'!$C$5:$C$200,"&lt;="&amp;('1. Nustatymai'!$C$9+(41-1)*7+6),'3. Atostogų žurnalas'!$D$5:$D$200,"&gt;="&amp;('1. Nustatymai'!$C$9+(41-1)*7)))</f>
        <v/>
      </c>
      <c r="AQ15" s="106">
        <f>IF($A15="","",COUNTIFS('3. Atostogų žurnalas'!$A$5:$A$200,$A15,'3. Atostogų žurnalas'!$F$5:$F$200,"Patvirtinta",'3. Atostogų žurnalas'!$C$5:$C$200,"&lt;="&amp;('1. Nustatymai'!$C$9+(42-1)*7+6),'3. Atostogų žurnalas'!$D$5:$D$200,"&gt;="&amp;('1. Nustatymai'!$C$9+(42-1)*7)))</f>
        <v/>
      </c>
      <c r="AR15" s="106">
        <f>IF($A15="","",COUNTIFS('3. Atostogų žurnalas'!$A$5:$A$200,$A15,'3. Atostogų žurnalas'!$F$5:$F$200,"Patvirtinta",'3. Atostogų žurnalas'!$C$5:$C$200,"&lt;="&amp;('1. Nustatymai'!$C$9+(43-1)*7+6),'3. Atostogų žurnalas'!$D$5:$D$200,"&gt;="&amp;('1. Nustatymai'!$C$9+(43-1)*7)))</f>
        <v/>
      </c>
      <c r="AS15" s="106">
        <f>IF($A15="","",COUNTIFS('3. Atostogų žurnalas'!$A$5:$A$200,$A15,'3. Atostogų žurnalas'!$F$5:$F$200,"Patvirtinta",'3. Atostogų žurnalas'!$C$5:$C$200,"&lt;="&amp;('1. Nustatymai'!$C$9+(44-1)*7+6),'3. Atostogų žurnalas'!$D$5:$D$200,"&gt;="&amp;('1. Nustatymai'!$C$9+(44-1)*7)))</f>
        <v/>
      </c>
      <c r="AT15" s="106">
        <f>IF($A15="","",COUNTIFS('3. Atostogų žurnalas'!$A$5:$A$200,$A15,'3. Atostogų žurnalas'!$F$5:$F$200,"Patvirtinta",'3. Atostogų žurnalas'!$C$5:$C$200,"&lt;="&amp;('1. Nustatymai'!$C$9+(45-1)*7+6),'3. Atostogų žurnalas'!$D$5:$D$200,"&gt;="&amp;('1. Nustatymai'!$C$9+(45-1)*7)))</f>
        <v/>
      </c>
      <c r="AU15" s="106">
        <f>IF($A15="","",COUNTIFS('3. Atostogų žurnalas'!$A$5:$A$200,$A15,'3. Atostogų žurnalas'!$F$5:$F$200,"Patvirtinta",'3. Atostogų žurnalas'!$C$5:$C$200,"&lt;="&amp;('1. Nustatymai'!$C$9+(46-1)*7+6),'3. Atostogų žurnalas'!$D$5:$D$200,"&gt;="&amp;('1. Nustatymai'!$C$9+(46-1)*7)))</f>
        <v/>
      </c>
      <c r="AV15" s="106">
        <f>IF($A15="","",COUNTIFS('3. Atostogų žurnalas'!$A$5:$A$200,$A15,'3. Atostogų žurnalas'!$F$5:$F$200,"Patvirtinta",'3. Atostogų žurnalas'!$C$5:$C$200,"&lt;="&amp;('1. Nustatymai'!$C$9+(47-1)*7+6),'3. Atostogų žurnalas'!$D$5:$D$200,"&gt;="&amp;('1. Nustatymai'!$C$9+(47-1)*7)))</f>
        <v/>
      </c>
      <c r="AW15" s="106">
        <f>IF($A15="","",COUNTIFS('3. Atostogų žurnalas'!$A$5:$A$200,$A15,'3. Atostogų žurnalas'!$F$5:$F$200,"Patvirtinta",'3. Atostogų žurnalas'!$C$5:$C$200,"&lt;="&amp;('1. Nustatymai'!$C$9+(48-1)*7+6),'3. Atostogų žurnalas'!$D$5:$D$200,"&gt;="&amp;('1. Nustatymai'!$C$9+(48-1)*7)))</f>
        <v/>
      </c>
      <c r="AX15" s="106">
        <f>IF($A15="","",COUNTIFS('3. Atostogų žurnalas'!$A$5:$A$200,$A15,'3. Atostogų žurnalas'!$F$5:$F$200,"Patvirtinta",'3. Atostogų žurnalas'!$C$5:$C$200,"&lt;="&amp;('1. Nustatymai'!$C$9+(49-1)*7+6),'3. Atostogų žurnalas'!$D$5:$D$200,"&gt;="&amp;('1. Nustatymai'!$C$9+(49-1)*7)))</f>
        <v/>
      </c>
      <c r="AY15" s="106">
        <f>IF($A15="","",COUNTIFS('3. Atostogų žurnalas'!$A$5:$A$200,$A15,'3. Atostogų žurnalas'!$F$5:$F$200,"Patvirtinta",'3. Atostogų žurnalas'!$C$5:$C$200,"&lt;="&amp;('1. Nustatymai'!$C$9+(50-1)*7+6),'3. Atostogų žurnalas'!$D$5:$D$200,"&gt;="&amp;('1. Nustatymai'!$C$9+(50-1)*7)))</f>
        <v/>
      </c>
      <c r="AZ15" s="106">
        <f>IF($A15="","",COUNTIFS('3. Atostogų žurnalas'!$A$5:$A$200,$A15,'3. Atostogų žurnalas'!$F$5:$F$200,"Patvirtinta",'3. Atostogų žurnalas'!$C$5:$C$200,"&lt;="&amp;('1. Nustatymai'!$C$9+(51-1)*7+6),'3. Atostogų žurnalas'!$D$5:$D$200,"&gt;="&amp;('1. Nustatymai'!$C$9+(51-1)*7)))</f>
        <v/>
      </c>
      <c r="BA15" s="106">
        <f>IF($A15="","",COUNTIFS('3. Atostogų žurnalas'!$A$5:$A$200,$A15,'3. Atostogų žurnalas'!$F$5:$F$200,"Patvirtinta",'3. Atostogų žurnalas'!$C$5:$C$200,"&lt;="&amp;('1. Nustatymai'!$C$9+(52-1)*7+6),'3. Atostogų žurnalas'!$D$5:$D$200,"&gt;="&amp;('1. Nustatymai'!$C$9+(52-1)*7)))</f>
        <v/>
      </c>
    </row>
    <row r="16" ht="18" customHeight="1" s="55">
      <c r="A16" s="105">
        <f>IF('2. Darbuotojai'!A16="","",'2. Darbuotojai'!A16)</f>
        <v/>
      </c>
      <c r="B16" s="106">
        <f>IF($A16="","",COUNTIFS('3. Atostogų žurnalas'!$A$5:$A$200,$A16,'3. Atostogų žurnalas'!$F$5:$F$200,"Patvirtinta",'3. Atostogų žurnalas'!$C$5:$C$200,"&lt;="&amp;('1. Nustatymai'!$C$9+(1-1)*7+6),'3. Atostogų žurnalas'!$D$5:$D$200,"&gt;="&amp;('1. Nustatymai'!$C$9+(1-1)*7)))</f>
        <v/>
      </c>
      <c r="C16" s="106">
        <f>IF($A16="","",COUNTIFS('3. Atostogų žurnalas'!$A$5:$A$200,$A16,'3. Atostogų žurnalas'!$F$5:$F$200,"Patvirtinta",'3. Atostogų žurnalas'!$C$5:$C$200,"&lt;="&amp;('1. Nustatymai'!$C$9+(2-1)*7+6),'3. Atostogų žurnalas'!$D$5:$D$200,"&gt;="&amp;('1. Nustatymai'!$C$9+(2-1)*7)))</f>
        <v/>
      </c>
      <c r="D16" s="106">
        <f>IF($A16="","",COUNTIFS('3. Atostogų žurnalas'!$A$5:$A$200,$A16,'3. Atostogų žurnalas'!$F$5:$F$200,"Patvirtinta",'3. Atostogų žurnalas'!$C$5:$C$200,"&lt;="&amp;('1. Nustatymai'!$C$9+(3-1)*7+6),'3. Atostogų žurnalas'!$D$5:$D$200,"&gt;="&amp;('1. Nustatymai'!$C$9+(3-1)*7)))</f>
        <v/>
      </c>
      <c r="E16" s="106">
        <f>IF($A16="","",COUNTIFS('3. Atostogų žurnalas'!$A$5:$A$200,$A16,'3. Atostogų žurnalas'!$F$5:$F$200,"Patvirtinta",'3. Atostogų žurnalas'!$C$5:$C$200,"&lt;="&amp;('1. Nustatymai'!$C$9+(4-1)*7+6),'3. Atostogų žurnalas'!$D$5:$D$200,"&gt;="&amp;('1. Nustatymai'!$C$9+(4-1)*7)))</f>
        <v/>
      </c>
      <c r="F16" s="106">
        <f>IF($A16="","",COUNTIFS('3. Atostogų žurnalas'!$A$5:$A$200,$A16,'3. Atostogų žurnalas'!$F$5:$F$200,"Patvirtinta",'3. Atostogų žurnalas'!$C$5:$C$200,"&lt;="&amp;('1. Nustatymai'!$C$9+(5-1)*7+6),'3. Atostogų žurnalas'!$D$5:$D$200,"&gt;="&amp;('1. Nustatymai'!$C$9+(5-1)*7)))</f>
        <v/>
      </c>
      <c r="G16" s="106">
        <f>IF($A16="","",COUNTIFS('3. Atostogų žurnalas'!$A$5:$A$200,$A16,'3. Atostogų žurnalas'!$F$5:$F$200,"Patvirtinta",'3. Atostogų žurnalas'!$C$5:$C$200,"&lt;="&amp;('1. Nustatymai'!$C$9+(6-1)*7+6),'3. Atostogų žurnalas'!$D$5:$D$200,"&gt;="&amp;('1. Nustatymai'!$C$9+(6-1)*7)))</f>
        <v/>
      </c>
      <c r="H16" s="106">
        <f>IF($A16="","",COUNTIFS('3. Atostogų žurnalas'!$A$5:$A$200,$A16,'3. Atostogų žurnalas'!$F$5:$F$200,"Patvirtinta",'3. Atostogų žurnalas'!$C$5:$C$200,"&lt;="&amp;('1. Nustatymai'!$C$9+(7-1)*7+6),'3. Atostogų žurnalas'!$D$5:$D$200,"&gt;="&amp;('1. Nustatymai'!$C$9+(7-1)*7)))</f>
        <v/>
      </c>
      <c r="I16" s="106">
        <f>IF($A16="","",COUNTIFS('3. Atostogų žurnalas'!$A$5:$A$200,$A16,'3. Atostogų žurnalas'!$F$5:$F$200,"Patvirtinta",'3. Atostogų žurnalas'!$C$5:$C$200,"&lt;="&amp;('1. Nustatymai'!$C$9+(8-1)*7+6),'3. Atostogų žurnalas'!$D$5:$D$200,"&gt;="&amp;('1. Nustatymai'!$C$9+(8-1)*7)))</f>
        <v/>
      </c>
      <c r="J16" s="106">
        <f>IF($A16="","",COUNTIFS('3. Atostogų žurnalas'!$A$5:$A$200,$A16,'3. Atostogų žurnalas'!$F$5:$F$200,"Patvirtinta",'3. Atostogų žurnalas'!$C$5:$C$200,"&lt;="&amp;('1. Nustatymai'!$C$9+(9-1)*7+6),'3. Atostogų žurnalas'!$D$5:$D$200,"&gt;="&amp;('1. Nustatymai'!$C$9+(9-1)*7)))</f>
        <v/>
      </c>
      <c r="K16" s="106">
        <f>IF($A16="","",COUNTIFS('3. Atostogų žurnalas'!$A$5:$A$200,$A16,'3. Atostogų žurnalas'!$F$5:$F$200,"Patvirtinta",'3. Atostogų žurnalas'!$C$5:$C$200,"&lt;="&amp;('1. Nustatymai'!$C$9+(10-1)*7+6),'3. Atostogų žurnalas'!$D$5:$D$200,"&gt;="&amp;('1. Nustatymai'!$C$9+(10-1)*7)))</f>
        <v/>
      </c>
      <c r="L16" s="106">
        <f>IF($A16="","",COUNTIFS('3. Atostogų žurnalas'!$A$5:$A$200,$A16,'3. Atostogų žurnalas'!$F$5:$F$200,"Patvirtinta",'3. Atostogų žurnalas'!$C$5:$C$200,"&lt;="&amp;('1. Nustatymai'!$C$9+(11-1)*7+6),'3. Atostogų žurnalas'!$D$5:$D$200,"&gt;="&amp;('1. Nustatymai'!$C$9+(11-1)*7)))</f>
        <v/>
      </c>
      <c r="M16" s="106">
        <f>IF($A16="","",COUNTIFS('3. Atostogų žurnalas'!$A$5:$A$200,$A16,'3. Atostogų žurnalas'!$F$5:$F$200,"Patvirtinta",'3. Atostogų žurnalas'!$C$5:$C$200,"&lt;="&amp;('1. Nustatymai'!$C$9+(12-1)*7+6),'3. Atostogų žurnalas'!$D$5:$D$200,"&gt;="&amp;('1. Nustatymai'!$C$9+(12-1)*7)))</f>
        <v/>
      </c>
      <c r="N16" s="106">
        <f>IF($A16="","",COUNTIFS('3. Atostogų žurnalas'!$A$5:$A$200,$A16,'3. Atostogų žurnalas'!$F$5:$F$200,"Patvirtinta",'3. Atostogų žurnalas'!$C$5:$C$200,"&lt;="&amp;('1. Nustatymai'!$C$9+(13-1)*7+6),'3. Atostogų žurnalas'!$D$5:$D$200,"&gt;="&amp;('1. Nustatymai'!$C$9+(13-1)*7)))</f>
        <v/>
      </c>
      <c r="O16" s="106">
        <f>IF($A16="","",COUNTIFS('3. Atostogų žurnalas'!$A$5:$A$200,$A16,'3. Atostogų žurnalas'!$F$5:$F$200,"Patvirtinta",'3. Atostogų žurnalas'!$C$5:$C$200,"&lt;="&amp;('1. Nustatymai'!$C$9+(14-1)*7+6),'3. Atostogų žurnalas'!$D$5:$D$200,"&gt;="&amp;('1. Nustatymai'!$C$9+(14-1)*7)))</f>
        <v/>
      </c>
      <c r="P16" s="106">
        <f>IF($A16="","",COUNTIFS('3. Atostogų žurnalas'!$A$5:$A$200,$A16,'3. Atostogų žurnalas'!$F$5:$F$200,"Patvirtinta",'3. Atostogų žurnalas'!$C$5:$C$200,"&lt;="&amp;('1. Nustatymai'!$C$9+(15-1)*7+6),'3. Atostogų žurnalas'!$D$5:$D$200,"&gt;="&amp;('1. Nustatymai'!$C$9+(15-1)*7)))</f>
        <v/>
      </c>
      <c r="Q16" s="106">
        <f>IF($A16="","",COUNTIFS('3. Atostogų žurnalas'!$A$5:$A$200,$A16,'3. Atostogų žurnalas'!$F$5:$F$200,"Patvirtinta",'3. Atostogų žurnalas'!$C$5:$C$200,"&lt;="&amp;('1. Nustatymai'!$C$9+(16-1)*7+6),'3. Atostogų žurnalas'!$D$5:$D$200,"&gt;="&amp;('1. Nustatymai'!$C$9+(16-1)*7)))</f>
        <v/>
      </c>
      <c r="R16" s="106">
        <f>IF($A16="","",COUNTIFS('3. Atostogų žurnalas'!$A$5:$A$200,$A16,'3. Atostogų žurnalas'!$F$5:$F$200,"Patvirtinta",'3. Atostogų žurnalas'!$C$5:$C$200,"&lt;="&amp;('1. Nustatymai'!$C$9+(17-1)*7+6),'3. Atostogų žurnalas'!$D$5:$D$200,"&gt;="&amp;('1. Nustatymai'!$C$9+(17-1)*7)))</f>
        <v/>
      </c>
      <c r="S16" s="106">
        <f>IF($A16="","",COUNTIFS('3. Atostogų žurnalas'!$A$5:$A$200,$A16,'3. Atostogų žurnalas'!$F$5:$F$200,"Patvirtinta",'3. Atostogų žurnalas'!$C$5:$C$200,"&lt;="&amp;('1. Nustatymai'!$C$9+(18-1)*7+6),'3. Atostogų žurnalas'!$D$5:$D$200,"&gt;="&amp;('1. Nustatymai'!$C$9+(18-1)*7)))</f>
        <v/>
      </c>
      <c r="T16" s="106">
        <f>IF($A16="","",COUNTIFS('3. Atostogų žurnalas'!$A$5:$A$200,$A16,'3. Atostogų žurnalas'!$F$5:$F$200,"Patvirtinta",'3. Atostogų žurnalas'!$C$5:$C$200,"&lt;="&amp;('1. Nustatymai'!$C$9+(19-1)*7+6),'3. Atostogų žurnalas'!$D$5:$D$200,"&gt;="&amp;('1. Nustatymai'!$C$9+(19-1)*7)))</f>
        <v/>
      </c>
      <c r="U16" s="106">
        <f>IF($A16="","",COUNTIFS('3. Atostogų žurnalas'!$A$5:$A$200,$A16,'3. Atostogų žurnalas'!$F$5:$F$200,"Patvirtinta",'3. Atostogų žurnalas'!$C$5:$C$200,"&lt;="&amp;('1. Nustatymai'!$C$9+(20-1)*7+6),'3. Atostogų žurnalas'!$D$5:$D$200,"&gt;="&amp;('1. Nustatymai'!$C$9+(20-1)*7)))</f>
        <v/>
      </c>
      <c r="V16" s="106">
        <f>IF($A16="","",COUNTIFS('3. Atostogų žurnalas'!$A$5:$A$200,$A16,'3. Atostogų žurnalas'!$F$5:$F$200,"Patvirtinta",'3. Atostogų žurnalas'!$C$5:$C$200,"&lt;="&amp;('1. Nustatymai'!$C$9+(21-1)*7+6),'3. Atostogų žurnalas'!$D$5:$D$200,"&gt;="&amp;('1. Nustatymai'!$C$9+(21-1)*7)))</f>
        <v/>
      </c>
      <c r="W16" s="106">
        <f>IF($A16="","",COUNTIFS('3. Atostogų žurnalas'!$A$5:$A$200,$A16,'3. Atostogų žurnalas'!$F$5:$F$200,"Patvirtinta",'3. Atostogų žurnalas'!$C$5:$C$200,"&lt;="&amp;('1. Nustatymai'!$C$9+(22-1)*7+6),'3. Atostogų žurnalas'!$D$5:$D$200,"&gt;="&amp;('1. Nustatymai'!$C$9+(22-1)*7)))</f>
        <v/>
      </c>
      <c r="X16" s="106">
        <f>IF($A16="","",COUNTIFS('3. Atostogų žurnalas'!$A$5:$A$200,$A16,'3. Atostogų žurnalas'!$F$5:$F$200,"Patvirtinta",'3. Atostogų žurnalas'!$C$5:$C$200,"&lt;="&amp;('1. Nustatymai'!$C$9+(23-1)*7+6),'3. Atostogų žurnalas'!$D$5:$D$200,"&gt;="&amp;('1. Nustatymai'!$C$9+(23-1)*7)))</f>
        <v/>
      </c>
      <c r="Y16" s="106">
        <f>IF($A16="","",COUNTIFS('3. Atostogų žurnalas'!$A$5:$A$200,$A16,'3. Atostogų žurnalas'!$F$5:$F$200,"Patvirtinta",'3. Atostogų žurnalas'!$C$5:$C$200,"&lt;="&amp;('1. Nustatymai'!$C$9+(24-1)*7+6),'3. Atostogų žurnalas'!$D$5:$D$200,"&gt;="&amp;('1. Nustatymai'!$C$9+(24-1)*7)))</f>
        <v/>
      </c>
      <c r="Z16" s="106">
        <f>IF($A16="","",COUNTIFS('3. Atostogų žurnalas'!$A$5:$A$200,$A16,'3. Atostogų žurnalas'!$F$5:$F$200,"Patvirtinta",'3. Atostogų žurnalas'!$C$5:$C$200,"&lt;="&amp;('1. Nustatymai'!$C$9+(25-1)*7+6),'3. Atostogų žurnalas'!$D$5:$D$200,"&gt;="&amp;('1. Nustatymai'!$C$9+(25-1)*7)))</f>
        <v/>
      </c>
      <c r="AA16" s="106">
        <f>IF($A16="","",COUNTIFS('3. Atostogų žurnalas'!$A$5:$A$200,$A16,'3. Atostogų žurnalas'!$F$5:$F$200,"Patvirtinta",'3. Atostogų žurnalas'!$C$5:$C$200,"&lt;="&amp;('1. Nustatymai'!$C$9+(26-1)*7+6),'3. Atostogų žurnalas'!$D$5:$D$200,"&gt;="&amp;('1. Nustatymai'!$C$9+(26-1)*7)))</f>
        <v/>
      </c>
      <c r="AB16" s="106">
        <f>IF($A16="","",COUNTIFS('3. Atostogų žurnalas'!$A$5:$A$200,$A16,'3. Atostogų žurnalas'!$F$5:$F$200,"Patvirtinta",'3. Atostogų žurnalas'!$C$5:$C$200,"&lt;="&amp;('1. Nustatymai'!$C$9+(27-1)*7+6),'3. Atostogų žurnalas'!$D$5:$D$200,"&gt;="&amp;('1. Nustatymai'!$C$9+(27-1)*7)))</f>
        <v/>
      </c>
      <c r="AC16" s="106">
        <f>IF($A16="","",COUNTIFS('3. Atostogų žurnalas'!$A$5:$A$200,$A16,'3. Atostogų žurnalas'!$F$5:$F$200,"Patvirtinta",'3. Atostogų žurnalas'!$C$5:$C$200,"&lt;="&amp;('1. Nustatymai'!$C$9+(28-1)*7+6),'3. Atostogų žurnalas'!$D$5:$D$200,"&gt;="&amp;('1. Nustatymai'!$C$9+(28-1)*7)))</f>
        <v/>
      </c>
      <c r="AD16" s="106">
        <f>IF($A16="","",COUNTIFS('3. Atostogų žurnalas'!$A$5:$A$200,$A16,'3. Atostogų žurnalas'!$F$5:$F$200,"Patvirtinta",'3. Atostogų žurnalas'!$C$5:$C$200,"&lt;="&amp;('1. Nustatymai'!$C$9+(29-1)*7+6),'3. Atostogų žurnalas'!$D$5:$D$200,"&gt;="&amp;('1. Nustatymai'!$C$9+(29-1)*7)))</f>
        <v/>
      </c>
      <c r="AE16" s="106">
        <f>IF($A16="","",COUNTIFS('3. Atostogų žurnalas'!$A$5:$A$200,$A16,'3. Atostogų žurnalas'!$F$5:$F$200,"Patvirtinta",'3. Atostogų žurnalas'!$C$5:$C$200,"&lt;="&amp;('1. Nustatymai'!$C$9+(30-1)*7+6),'3. Atostogų žurnalas'!$D$5:$D$200,"&gt;="&amp;('1. Nustatymai'!$C$9+(30-1)*7)))</f>
        <v/>
      </c>
      <c r="AF16" s="106">
        <f>IF($A16="","",COUNTIFS('3. Atostogų žurnalas'!$A$5:$A$200,$A16,'3. Atostogų žurnalas'!$F$5:$F$200,"Patvirtinta",'3. Atostogų žurnalas'!$C$5:$C$200,"&lt;="&amp;('1. Nustatymai'!$C$9+(31-1)*7+6),'3. Atostogų žurnalas'!$D$5:$D$200,"&gt;="&amp;('1. Nustatymai'!$C$9+(31-1)*7)))</f>
        <v/>
      </c>
      <c r="AG16" s="106">
        <f>IF($A16="","",COUNTIFS('3. Atostogų žurnalas'!$A$5:$A$200,$A16,'3. Atostogų žurnalas'!$F$5:$F$200,"Patvirtinta",'3. Atostogų žurnalas'!$C$5:$C$200,"&lt;="&amp;('1. Nustatymai'!$C$9+(32-1)*7+6),'3. Atostogų žurnalas'!$D$5:$D$200,"&gt;="&amp;('1. Nustatymai'!$C$9+(32-1)*7)))</f>
        <v/>
      </c>
      <c r="AH16" s="106">
        <f>IF($A16="","",COUNTIFS('3. Atostogų žurnalas'!$A$5:$A$200,$A16,'3. Atostogų žurnalas'!$F$5:$F$200,"Patvirtinta",'3. Atostogų žurnalas'!$C$5:$C$200,"&lt;="&amp;('1. Nustatymai'!$C$9+(33-1)*7+6),'3. Atostogų žurnalas'!$D$5:$D$200,"&gt;="&amp;('1. Nustatymai'!$C$9+(33-1)*7)))</f>
        <v/>
      </c>
      <c r="AI16" s="106">
        <f>IF($A16="","",COUNTIFS('3. Atostogų žurnalas'!$A$5:$A$200,$A16,'3. Atostogų žurnalas'!$F$5:$F$200,"Patvirtinta",'3. Atostogų žurnalas'!$C$5:$C$200,"&lt;="&amp;('1. Nustatymai'!$C$9+(34-1)*7+6),'3. Atostogų žurnalas'!$D$5:$D$200,"&gt;="&amp;('1. Nustatymai'!$C$9+(34-1)*7)))</f>
        <v/>
      </c>
      <c r="AJ16" s="106">
        <f>IF($A16="","",COUNTIFS('3. Atostogų žurnalas'!$A$5:$A$200,$A16,'3. Atostogų žurnalas'!$F$5:$F$200,"Patvirtinta",'3. Atostogų žurnalas'!$C$5:$C$200,"&lt;="&amp;('1. Nustatymai'!$C$9+(35-1)*7+6),'3. Atostogų žurnalas'!$D$5:$D$200,"&gt;="&amp;('1. Nustatymai'!$C$9+(35-1)*7)))</f>
        <v/>
      </c>
      <c r="AK16" s="106">
        <f>IF($A16="","",COUNTIFS('3. Atostogų žurnalas'!$A$5:$A$200,$A16,'3. Atostogų žurnalas'!$F$5:$F$200,"Patvirtinta",'3. Atostogų žurnalas'!$C$5:$C$200,"&lt;="&amp;('1. Nustatymai'!$C$9+(36-1)*7+6),'3. Atostogų žurnalas'!$D$5:$D$200,"&gt;="&amp;('1. Nustatymai'!$C$9+(36-1)*7)))</f>
        <v/>
      </c>
      <c r="AL16" s="106">
        <f>IF($A16="","",COUNTIFS('3. Atostogų žurnalas'!$A$5:$A$200,$A16,'3. Atostogų žurnalas'!$F$5:$F$200,"Patvirtinta",'3. Atostogų žurnalas'!$C$5:$C$200,"&lt;="&amp;('1. Nustatymai'!$C$9+(37-1)*7+6),'3. Atostogų žurnalas'!$D$5:$D$200,"&gt;="&amp;('1. Nustatymai'!$C$9+(37-1)*7)))</f>
        <v/>
      </c>
      <c r="AM16" s="106">
        <f>IF($A16="","",COUNTIFS('3. Atostogų žurnalas'!$A$5:$A$200,$A16,'3. Atostogų žurnalas'!$F$5:$F$200,"Patvirtinta",'3. Atostogų žurnalas'!$C$5:$C$200,"&lt;="&amp;('1. Nustatymai'!$C$9+(38-1)*7+6),'3. Atostogų žurnalas'!$D$5:$D$200,"&gt;="&amp;('1. Nustatymai'!$C$9+(38-1)*7)))</f>
        <v/>
      </c>
      <c r="AN16" s="106">
        <f>IF($A16="","",COUNTIFS('3. Atostogų žurnalas'!$A$5:$A$200,$A16,'3. Atostogų žurnalas'!$F$5:$F$200,"Patvirtinta",'3. Atostogų žurnalas'!$C$5:$C$200,"&lt;="&amp;('1. Nustatymai'!$C$9+(39-1)*7+6),'3. Atostogų žurnalas'!$D$5:$D$200,"&gt;="&amp;('1. Nustatymai'!$C$9+(39-1)*7)))</f>
        <v/>
      </c>
      <c r="AO16" s="106">
        <f>IF($A16="","",COUNTIFS('3. Atostogų žurnalas'!$A$5:$A$200,$A16,'3. Atostogų žurnalas'!$F$5:$F$200,"Patvirtinta",'3. Atostogų žurnalas'!$C$5:$C$200,"&lt;="&amp;('1. Nustatymai'!$C$9+(40-1)*7+6),'3. Atostogų žurnalas'!$D$5:$D$200,"&gt;="&amp;('1. Nustatymai'!$C$9+(40-1)*7)))</f>
        <v/>
      </c>
      <c r="AP16" s="106">
        <f>IF($A16="","",COUNTIFS('3. Atostogų žurnalas'!$A$5:$A$200,$A16,'3. Atostogų žurnalas'!$F$5:$F$200,"Patvirtinta",'3. Atostogų žurnalas'!$C$5:$C$200,"&lt;="&amp;('1. Nustatymai'!$C$9+(41-1)*7+6),'3. Atostogų žurnalas'!$D$5:$D$200,"&gt;="&amp;('1. Nustatymai'!$C$9+(41-1)*7)))</f>
        <v/>
      </c>
      <c r="AQ16" s="106">
        <f>IF($A16="","",COUNTIFS('3. Atostogų žurnalas'!$A$5:$A$200,$A16,'3. Atostogų žurnalas'!$F$5:$F$200,"Patvirtinta",'3. Atostogų žurnalas'!$C$5:$C$200,"&lt;="&amp;('1. Nustatymai'!$C$9+(42-1)*7+6),'3. Atostogų žurnalas'!$D$5:$D$200,"&gt;="&amp;('1. Nustatymai'!$C$9+(42-1)*7)))</f>
        <v/>
      </c>
      <c r="AR16" s="106">
        <f>IF($A16="","",COUNTIFS('3. Atostogų žurnalas'!$A$5:$A$200,$A16,'3. Atostogų žurnalas'!$F$5:$F$200,"Patvirtinta",'3. Atostogų žurnalas'!$C$5:$C$200,"&lt;="&amp;('1. Nustatymai'!$C$9+(43-1)*7+6),'3. Atostogų žurnalas'!$D$5:$D$200,"&gt;="&amp;('1. Nustatymai'!$C$9+(43-1)*7)))</f>
        <v/>
      </c>
      <c r="AS16" s="106">
        <f>IF($A16="","",COUNTIFS('3. Atostogų žurnalas'!$A$5:$A$200,$A16,'3. Atostogų žurnalas'!$F$5:$F$200,"Patvirtinta",'3. Atostogų žurnalas'!$C$5:$C$200,"&lt;="&amp;('1. Nustatymai'!$C$9+(44-1)*7+6),'3. Atostogų žurnalas'!$D$5:$D$200,"&gt;="&amp;('1. Nustatymai'!$C$9+(44-1)*7)))</f>
        <v/>
      </c>
      <c r="AT16" s="106">
        <f>IF($A16="","",COUNTIFS('3. Atostogų žurnalas'!$A$5:$A$200,$A16,'3. Atostogų žurnalas'!$F$5:$F$200,"Patvirtinta",'3. Atostogų žurnalas'!$C$5:$C$200,"&lt;="&amp;('1. Nustatymai'!$C$9+(45-1)*7+6),'3. Atostogų žurnalas'!$D$5:$D$200,"&gt;="&amp;('1. Nustatymai'!$C$9+(45-1)*7)))</f>
        <v/>
      </c>
      <c r="AU16" s="106">
        <f>IF($A16="","",COUNTIFS('3. Atostogų žurnalas'!$A$5:$A$200,$A16,'3. Atostogų žurnalas'!$F$5:$F$200,"Patvirtinta",'3. Atostogų žurnalas'!$C$5:$C$200,"&lt;="&amp;('1. Nustatymai'!$C$9+(46-1)*7+6),'3. Atostogų žurnalas'!$D$5:$D$200,"&gt;="&amp;('1. Nustatymai'!$C$9+(46-1)*7)))</f>
        <v/>
      </c>
      <c r="AV16" s="106">
        <f>IF($A16="","",COUNTIFS('3. Atostogų žurnalas'!$A$5:$A$200,$A16,'3. Atostogų žurnalas'!$F$5:$F$200,"Patvirtinta",'3. Atostogų žurnalas'!$C$5:$C$200,"&lt;="&amp;('1. Nustatymai'!$C$9+(47-1)*7+6),'3. Atostogų žurnalas'!$D$5:$D$200,"&gt;="&amp;('1. Nustatymai'!$C$9+(47-1)*7)))</f>
        <v/>
      </c>
      <c r="AW16" s="106">
        <f>IF($A16="","",COUNTIFS('3. Atostogų žurnalas'!$A$5:$A$200,$A16,'3. Atostogų žurnalas'!$F$5:$F$200,"Patvirtinta",'3. Atostogų žurnalas'!$C$5:$C$200,"&lt;="&amp;('1. Nustatymai'!$C$9+(48-1)*7+6),'3. Atostogų žurnalas'!$D$5:$D$200,"&gt;="&amp;('1. Nustatymai'!$C$9+(48-1)*7)))</f>
        <v/>
      </c>
      <c r="AX16" s="106">
        <f>IF($A16="","",COUNTIFS('3. Atostogų žurnalas'!$A$5:$A$200,$A16,'3. Atostogų žurnalas'!$F$5:$F$200,"Patvirtinta",'3. Atostogų žurnalas'!$C$5:$C$200,"&lt;="&amp;('1. Nustatymai'!$C$9+(49-1)*7+6),'3. Atostogų žurnalas'!$D$5:$D$200,"&gt;="&amp;('1. Nustatymai'!$C$9+(49-1)*7)))</f>
        <v/>
      </c>
      <c r="AY16" s="106">
        <f>IF($A16="","",COUNTIFS('3. Atostogų žurnalas'!$A$5:$A$200,$A16,'3. Atostogų žurnalas'!$F$5:$F$200,"Patvirtinta",'3. Atostogų žurnalas'!$C$5:$C$200,"&lt;="&amp;('1. Nustatymai'!$C$9+(50-1)*7+6),'3. Atostogų žurnalas'!$D$5:$D$200,"&gt;="&amp;('1. Nustatymai'!$C$9+(50-1)*7)))</f>
        <v/>
      </c>
      <c r="AZ16" s="106">
        <f>IF($A16="","",COUNTIFS('3. Atostogų žurnalas'!$A$5:$A$200,$A16,'3. Atostogų žurnalas'!$F$5:$F$200,"Patvirtinta",'3. Atostogų žurnalas'!$C$5:$C$200,"&lt;="&amp;('1. Nustatymai'!$C$9+(51-1)*7+6),'3. Atostogų žurnalas'!$D$5:$D$200,"&gt;="&amp;('1. Nustatymai'!$C$9+(51-1)*7)))</f>
        <v/>
      </c>
      <c r="BA16" s="106">
        <f>IF($A16="","",COUNTIFS('3. Atostogų žurnalas'!$A$5:$A$200,$A16,'3. Atostogų žurnalas'!$F$5:$F$200,"Patvirtinta",'3. Atostogų žurnalas'!$C$5:$C$200,"&lt;="&amp;('1. Nustatymai'!$C$9+(52-1)*7+6),'3. Atostogų žurnalas'!$D$5:$D$200,"&gt;="&amp;('1. Nustatymai'!$C$9+(52-1)*7)))</f>
        <v/>
      </c>
    </row>
    <row r="17" ht="18" customHeight="1" s="55">
      <c r="A17" s="105">
        <f>IF('2. Darbuotojai'!A17="","",'2. Darbuotojai'!A17)</f>
        <v/>
      </c>
      <c r="B17" s="106">
        <f>IF($A17="","",COUNTIFS('3. Atostogų žurnalas'!$A$5:$A$200,$A17,'3. Atostogų žurnalas'!$F$5:$F$200,"Patvirtinta",'3. Atostogų žurnalas'!$C$5:$C$200,"&lt;="&amp;('1. Nustatymai'!$C$9+(1-1)*7+6),'3. Atostogų žurnalas'!$D$5:$D$200,"&gt;="&amp;('1. Nustatymai'!$C$9+(1-1)*7)))</f>
        <v/>
      </c>
      <c r="C17" s="106">
        <f>IF($A17="","",COUNTIFS('3. Atostogų žurnalas'!$A$5:$A$200,$A17,'3. Atostogų žurnalas'!$F$5:$F$200,"Patvirtinta",'3. Atostogų žurnalas'!$C$5:$C$200,"&lt;="&amp;('1. Nustatymai'!$C$9+(2-1)*7+6),'3. Atostogų žurnalas'!$D$5:$D$200,"&gt;="&amp;('1. Nustatymai'!$C$9+(2-1)*7)))</f>
        <v/>
      </c>
      <c r="D17" s="106">
        <f>IF($A17="","",COUNTIFS('3. Atostogų žurnalas'!$A$5:$A$200,$A17,'3. Atostogų žurnalas'!$F$5:$F$200,"Patvirtinta",'3. Atostogų žurnalas'!$C$5:$C$200,"&lt;="&amp;('1. Nustatymai'!$C$9+(3-1)*7+6),'3. Atostogų žurnalas'!$D$5:$D$200,"&gt;="&amp;('1. Nustatymai'!$C$9+(3-1)*7)))</f>
        <v/>
      </c>
      <c r="E17" s="106">
        <f>IF($A17="","",COUNTIFS('3. Atostogų žurnalas'!$A$5:$A$200,$A17,'3. Atostogų žurnalas'!$F$5:$F$200,"Patvirtinta",'3. Atostogų žurnalas'!$C$5:$C$200,"&lt;="&amp;('1. Nustatymai'!$C$9+(4-1)*7+6),'3. Atostogų žurnalas'!$D$5:$D$200,"&gt;="&amp;('1. Nustatymai'!$C$9+(4-1)*7)))</f>
        <v/>
      </c>
      <c r="F17" s="106">
        <f>IF($A17="","",COUNTIFS('3. Atostogų žurnalas'!$A$5:$A$200,$A17,'3. Atostogų žurnalas'!$F$5:$F$200,"Patvirtinta",'3. Atostogų žurnalas'!$C$5:$C$200,"&lt;="&amp;('1. Nustatymai'!$C$9+(5-1)*7+6),'3. Atostogų žurnalas'!$D$5:$D$200,"&gt;="&amp;('1. Nustatymai'!$C$9+(5-1)*7)))</f>
        <v/>
      </c>
      <c r="G17" s="106">
        <f>IF($A17="","",COUNTIFS('3. Atostogų žurnalas'!$A$5:$A$200,$A17,'3. Atostogų žurnalas'!$F$5:$F$200,"Patvirtinta",'3. Atostogų žurnalas'!$C$5:$C$200,"&lt;="&amp;('1. Nustatymai'!$C$9+(6-1)*7+6),'3. Atostogų žurnalas'!$D$5:$D$200,"&gt;="&amp;('1. Nustatymai'!$C$9+(6-1)*7)))</f>
        <v/>
      </c>
      <c r="H17" s="106">
        <f>IF($A17="","",COUNTIFS('3. Atostogų žurnalas'!$A$5:$A$200,$A17,'3. Atostogų žurnalas'!$F$5:$F$200,"Patvirtinta",'3. Atostogų žurnalas'!$C$5:$C$200,"&lt;="&amp;('1. Nustatymai'!$C$9+(7-1)*7+6),'3. Atostogų žurnalas'!$D$5:$D$200,"&gt;="&amp;('1. Nustatymai'!$C$9+(7-1)*7)))</f>
        <v/>
      </c>
      <c r="I17" s="106">
        <f>IF($A17="","",COUNTIFS('3. Atostogų žurnalas'!$A$5:$A$200,$A17,'3. Atostogų žurnalas'!$F$5:$F$200,"Patvirtinta",'3. Atostogų žurnalas'!$C$5:$C$200,"&lt;="&amp;('1. Nustatymai'!$C$9+(8-1)*7+6),'3. Atostogų žurnalas'!$D$5:$D$200,"&gt;="&amp;('1. Nustatymai'!$C$9+(8-1)*7)))</f>
        <v/>
      </c>
      <c r="J17" s="106">
        <f>IF($A17="","",COUNTIFS('3. Atostogų žurnalas'!$A$5:$A$200,$A17,'3. Atostogų žurnalas'!$F$5:$F$200,"Patvirtinta",'3. Atostogų žurnalas'!$C$5:$C$200,"&lt;="&amp;('1. Nustatymai'!$C$9+(9-1)*7+6),'3. Atostogų žurnalas'!$D$5:$D$200,"&gt;="&amp;('1. Nustatymai'!$C$9+(9-1)*7)))</f>
        <v/>
      </c>
      <c r="K17" s="106">
        <f>IF($A17="","",COUNTIFS('3. Atostogų žurnalas'!$A$5:$A$200,$A17,'3. Atostogų žurnalas'!$F$5:$F$200,"Patvirtinta",'3. Atostogų žurnalas'!$C$5:$C$200,"&lt;="&amp;('1. Nustatymai'!$C$9+(10-1)*7+6),'3. Atostogų žurnalas'!$D$5:$D$200,"&gt;="&amp;('1. Nustatymai'!$C$9+(10-1)*7)))</f>
        <v/>
      </c>
      <c r="L17" s="106">
        <f>IF($A17="","",COUNTIFS('3. Atostogų žurnalas'!$A$5:$A$200,$A17,'3. Atostogų žurnalas'!$F$5:$F$200,"Patvirtinta",'3. Atostogų žurnalas'!$C$5:$C$200,"&lt;="&amp;('1. Nustatymai'!$C$9+(11-1)*7+6),'3. Atostogų žurnalas'!$D$5:$D$200,"&gt;="&amp;('1. Nustatymai'!$C$9+(11-1)*7)))</f>
        <v/>
      </c>
      <c r="M17" s="106">
        <f>IF($A17="","",COUNTIFS('3. Atostogų žurnalas'!$A$5:$A$200,$A17,'3. Atostogų žurnalas'!$F$5:$F$200,"Patvirtinta",'3. Atostogų žurnalas'!$C$5:$C$200,"&lt;="&amp;('1. Nustatymai'!$C$9+(12-1)*7+6),'3. Atostogų žurnalas'!$D$5:$D$200,"&gt;="&amp;('1. Nustatymai'!$C$9+(12-1)*7)))</f>
        <v/>
      </c>
      <c r="N17" s="106">
        <f>IF($A17="","",COUNTIFS('3. Atostogų žurnalas'!$A$5:$A$200,$A17,'3. Atostogų žurnalas'!$F$5:$F$200,"Patvirtinta",'3. Atostogų žurnalas'!$C$5:$C$200,"&lt;="&amp;('1. Nustatymai'!$C$9+(13-1)*7+6),'3. Atostogų žurnalas'!$D$5:$D$200,"&gt;="&amp;('1. Nustatymai'!$C$9+(13-1)*7)))</f>
        <v/>
      </c>
      <c r="O17" s="106">
        <f>IF($A17="","",COUNTIFS('3. Atostogų žurnalas'!$A$5:$A$200,$A17,'3. Atostogų žurnalas'!$F$5:$F$200,"Patvirtinta",'3. Atostogų žurnalas'!$C$5:$C$200,"&lt;="&amp;('1. Nustatymai'!$C$9+(14-1)*7+6),'3. Atostogų žurnalas'!$D$5:$D$200,"&gt;="&amp;('1. Nustatymai'!$C$9+(14-1)*7)))</f>
        <v/>
      </c>
      <c r="P17" s="106">
        <f>IF($A17="","",COUNTIFS('3. Atostogų žurnalas'!$A$5:$A$200,$A17,'3. Atostogų žurnalas'!$F$5:$F$200,"Patvirtinta",'3. Atostogų žurnalas'!$C$5:$C$200,"&lt;="&amp;('1. Nustatymai'!$C$9+(15-1)*7+6),'3. Atostogų žurnalas'!$D$5:$D$200,"&gt;="&amp;('1. Nustatymai'!$C$9+(15-1)*7)))</f>
        <v/>
      </c>
      <c r="Q17" s="106">
        <f>IF($A17="","",COUNTIFS('3. Atostogų žurnalas'!$A$5:$A$200,$A17,'3. Atostogų žurnalas'!$F$5:$F$200,"Patvirtinta",'3. Atostogų žurnalas'!$C$5:$C$200,"&lt;="&amp;('1. Nustatymai'!$C$9+(16-1)*7+6),'3. Atostogų žurnalas'!$D$5:$D$200,"&gt;="&amp;('1. Nustatymai'!$C$9+(16-1)*7)))</f>
        <v/>
      </c>
      <c r="R17" s="106">
        <f>IF($A17="","",COUNTIFS('3. Atostogų žurnalas'!$A$5:$A$200,$A17,'3. Atostogų žurnalas'!$F$5:$F$200,"Patvirtinta",'3. Atostogų žurnalas'!$C$5:$C$200,"&lt;="&amp;('1. Nustatymai'!$C$9+(17-1)*7+6),'3. Atostogų žurnalas'!$D$5:$D$200,"&gt;="&amp;('1. Nustatymai'!$C$9+(17-1)*7)))</f>
        <v/>
      </c>
      <c r="S17" s="106">
        <f>IF($A17="","",COUNTIFS('3. Atostogų žurnalas'!$A$5:$A$200,$A17,'3. Atostogų žurnalas'!$F$5:$F$200,"Patvirtinta",'3. Atostogų žurnalas'!$C$5:$C$200,"&lt;="&amp;('1. Nustatymai'!$C$9+(18-1)*7+6),'3. Atostogų žurnalas'!$D$5:$D$200,"&gt;="&amp;('1. Nustatymai'!$C$9+(18-1)*7)))</f>
        <v/>
      </c>
      <c r="T17" s="106">
        <f>IF($A17="","",COUNTIFS('3. Atostogų žurnalas'!$A$5:$A$200,$A17,'3. Atostogų žurnalas'!$F$5:$F$200,"Patvirtinta",'3. Atostogų žurnalas'!$C$5:$C$200,"&lt;="&amp;('1. Nustatymai'!$C$9+(19-1)*7+6),'3. Atostogų žurnalas'!$D$5:$D$200,"&gt;="&amp;('1. Nustatymai'!$C$9+(19-1)*7)))</f>
        <v/>
      </c>
      <c r="U17" s="106">
        <f>IF($A17="","",COUNTIFS('3. Atostogų žurnalas'!$A$5:$A$200,$A17,'3. Atostogų žurnalas'!$F$5:$F$200,"Patvirtinta",'3. Atostogų žurnalas'!$C$5:$C$200,"&lt;="&amp;('1. Nustatymai'!$C$9+(20-1)*7+6),'3. Atostogų žurnalas'!$D$5:$D$200,"&gt;="&amp;('1. Nustatymai'!$C$9+(20-1)*7)))</f>
        <v/>
      </c>
      <c r="V17" s="106">
        <f>IF($A17="","",COUNTIFS('3. Atostogų žurnalas'!$A$5:$A$200,$A17,'3. Atostogų žurnalas'!$F$5:$F$200,"Patvirtinta",'3. Atostogų žurnalas'!$C$5:$C$200,"&lt;="&amp;('1. Nustatymai'!$C$9+(21-1)*7+6),'3. Atostogų žurnalas'!$D$5:$D$200,"&gt;="&amp;('1. Nustatymai'!$C$9+(21-1)*7)))</f>
        <v/>
      </c>
      <c r="W17" s="106">
        <f>IF($A17="","",COUNTIFS('3. Atostogų žurnalas'!$A$5:$A$200,$A17,'3. Atostogų žurnalas'!$F$5:$F$200,"Patvirtinta",'3. Atostogų žurnalas'!$C$5:$C$200,"&lt;="&amp;('1. Nustatymai'!$C$9+(22-1)*7+6),'3. Atostogų žurnalas'!$D$5:$D$200,"&gt;="&amp;('1. Nustatymai'!$C$9+(22-1)*7)))</f>
        <v/>
      </c>
      <c r="X17" s="106">
        <f>IF($A17="","",COUNTIFS('3. Atostogų žurnalas'!$A$5:$A$200,$A17,'3. Atostogų žurnalas'!$F$5:$F$200,"Patvirtinta",'3. Atostogų žurnalas'!$C$5:$C$200,"&lt;="&amp;('1. Nustatymai'!$C$9+(23-1)*7+6),'3. Atostogų žurnalas'!$D$5:$D$200,"&gt;="&amp;('1. Nustatymai'!$C$9+(23-1)*7)))</f>
        <v/>
      </c>
      <c r="Y17" s="106">
        <f>IF($A17="","",COUNTIFS('3. Atostogų žurnalas'!$A$5:$A$200,$A17,'3. Atostogų žurnalas'!$F$5:$F$200,"Patvirtinta",'3. Atostogų žurnalas'!$C$5:$C$200,"&lt;="&amp;('1. Nustatymai'!$C$9+(24-1)*7+6),'3. Atostogų žurnalas'!$D$5:$D$200,"&gt;="&amp;('1. Nustatymai'!$C$9+(24-1)*7)))</f>
        <v/>
      </c>
      <c r="Z17" s="106">
        <f>IF($A17="","",COUNTIFS('3. Atostogų žurnalas'!$A$5:$A$200,$A17,'3. Atostogų žurnalas'!$F$5:$F$200,"Patvirtinta",'3. Atostogų žurnalas'!$C$5:$C$200,"&lt;="&amp;('1. Nustatymai'!$C$9+(25-1)*7+6),'3. Atostogų žurnalas'!$D$5:$D$200,"&gt;="&amp;('1. Nustatymai'!$C$9+(25-1)*7)))</f>
        <v/>
      </c>
      <c r="AA17" s="106">
        <f>IF($A17="","",COUNTIFS('3. Atostogų žurnalas'!$A$5:$A$200,$A17,'3. Atostogų žurnalas'!$F$5:$F$200,"Patvirtinta",'3. Atostogų žurnalas'!$C$5:$C$200,"&lt;="&amp;('1. Nustatymai'!$C$9+(26-1)*7+6),'3. Atostogų žurnalas'!$D$5:$D$200,"&gt;="&amp;('1. Nustatymai'!$C$9+(26-1)*7)))</f>
        <v/>
      </c>
      <c r="AB17" s="106">
        <f>IF($A17="","",COUNTIFS('3. Atostogų žurnalas'!$A$5:$A$200,$A17,'3. Atostogų žurnalas'!$F$5:$F$200,"Patvirtinta",'3. Atostogų žurnalas'!$C$5:$C$200,"&lt;="&amp;('1. Nustatymai'!$C$9+(27-1)*7+6),'3. Atostogų žurnalas'!$D$5:$D$200,"&gt;="&amp;('1. Nustatymai'!$C$9+(27-1)*7)))</f>
        <v/>
      </c>
      <c r="AC17" s="106">
        <f>IF($A17="","",COUNTIFS('3. Atostogų žurnalas'!$A$5:$A$200,$A17,'3. Atostogų žurnalas'!$F$5:$F$200,"Patvirtinta",'3. Atostogų žurnalas'!$C$5:$C$200,"&lt;="&amp;('1. Nustatymai'!$C$9+(28-1)*7+6),'3. Atostogų žurnalas'!$D$5:$D$200,"&gt;="&amp;('1. Nustatymai'!$C$9+(28-1)*7)))</f>
        <v/>
      </c>
      <c r="AD17" s="106">
        <f>IF($A17="","",COUNTIFS('3. Atostogų žurnalas'!$A$5:$A$200,$A17,'3. Atostogų žurnalas'!$F$5:$F$200,"Patvirtinta",'3. Atostogų žurnalas'!$C$5:$C$200,"&lt;="&amp;('1. Nustatymai'!$C$9+(29-1)*7+6),'3. Atostogų žurnalas'!$D$5:$D$200,"&gt;="&amp;('1. Nustatymai'!$C$9+(29-1)*7)))</f>
        <v/>
      </c>
      <c r="AE17" s="106">
        <f>IF($A17="","",COUNTIFS('3. Atostogų žurnalas'!$A$5:$A$200,$A17,'3. Atostogų žurnalas'!$F$5:$F$200,"Patvirtinta",'3. Atostogų žurnalas'!$C$5:$C$200,"&lt;="&amp;('1. Nustatymai'!$C$9+(30-1)*7+6),'3. Atostogų žurnalas'!$D$5:$D$200,"&gt;="&amp;('1. Nustatymai'!$C$9+(30-1)*7)))</f>
        <v/>
      </c>
      <c r="AF17" s="106">
        <f>IF($A17="","",COUNTIFS('3. Atostogų žurnalas'!$A$5:$A$200,$A17,'3. Atostogų žurnalas'!$F$5:$F$200,"Patvirtinta",'3. Atostogų žurnalas'!$C$5:$C$200,"&lt;="&amp;('1. Nustatymai'!$C$9+(31-1)*7+6),'3. Atostogų žurnalas'!$D$5:$D$200,"&gt;="&amp;('1. Nustatymai'!$C$9+(31-1)*7)))</f>
        <v/>
      </c>
      <c r="AG17" s="106">
        <f>IF($A17="","",COUNTIFS('3. Atostogų žurnalas'!$A$5:$A$200,$A17,'3. Atostogų žurnalas'!$F$5:$F$200,"Patvirtinta",'3. Atostogų žurnalas'!$C$5:$C$200,"&lt;="&amp;('1. Nustatymai'!$C$9+(32-1)*7+6),'3. Atostogų žurnalas'!$D$5:$D$200,"&gt;="&amp;('1. Nustatymai'!$C$9+(32-1)*7)))</f>
        <v/>
      </c>
      <c r="AH17" s="106">
        <f>IF($A17="","",COUNTIFS('3. Atostogų žurnalas'!$A$5:$A$200,$A17,'3. Atostogų žurnalas'!$F$5:$F$200,"Patvirtinta",'3. Atostogų žurnalas'!$C$5:$C$200,"&lt;="&amp;('1. Nustatymai'!$C$9+(33-1)*7+6),'3. Atostogų žurnalas'!$D$5:$D$200,"&gt;="&amp;('1. Nustatymai'!$C$9+(33-1)*7)))</f>
        <v/>
      </c>
      <c r="AI17" s="106">
        <f>IF($A17="","",COUNTIFS('3. Atostogų žurnalas'!$A$5:$A$200,$A17,'3. Atostogų žurnalas'!$F$5:$F$200,"Patvirtinta",'3. Atostogų žurnalas'!$C$5:$C$200,"&lt;="&amp;('1. Nustatymai'!$C$9+(34-1)*7+6),'3. Atostogų žurnalas'!$D$5:$D$200,"&gt;="&amp;('1. Nustatymai'!$C$9+(34-1)*7)))</f>
        <v/>
      </c>
      <c r="AJ17" s="106">
        <f>IF($A17="","",COUNTIFS('3. Atostogų žurnalas'!$A$5:$A$200,$A17,'3. Atostogų žurnalas'!$F$5:$F$200,"Patvirtinta",'3. Atostogų žurnalas'!$C$5:$C$200,"&lt;="&amp;('1. Nustatymai'!$C$9+(35-1)*7+6),'3. Atostogų žurnalas'!$D$5:$D$200,"&gt;="&amp;('1. Nustatymai'!$C$9+(35-1)*7)))</f>
        <v/>
      </c>
      <c r="AK17" s="106">
        <f>IF($A17="","",COUNTIFS('3. Atostogų žurnalas'!$A$5:$A$200,$A17,'3. Atostogų žurnalas'!$F$5:$F$200,"Patvirtinta",'3. Atostogų žurnalas'!$C$5:$C$200,"&lt;="&amp;('1. Nustatymai'!$C$9+(36-1)*7+6),'3. Atostogų žurnalas'!$D$5:$D$200,"&gt;="&amp;('1. Nustatymai'!$C$9+(36-1)*7)))</f>
        <v/>
      </c>
      <c r="AL17" s="106">
        <f>IF($A17="","",COUNTIFS('3. Atostogų žurnalas'!$A$5:$A$200,$A17,'3. Atostogų žurnalas'!$F$5:$F$200,"Patvirtinta",'3. Atostogų žurnalas'!$C$5:$C$200,"&lt;="&amp;('1. Nustatymai'!$C$9+(37-1)*7+6),'3. Atostogų žurnalas'!$D$5:$D$200,"&gt;="&amp;('1. Nustatymai'!$C$9+(37-1)*7)))</f>
        <v/>
      </c>
      <c r="AM17" s="106">
        <f>IF($A17="","",COUNTIFS('3. Atostogų žurnalas'!$A$5:$A$200,$A17,'3. Atostogų žurnalas'!$F$5:$F$200,"Patvirtinta",'3. Atostogų žurnalas'!$C$5:$C$200,"&lt;="&amp;('1. Nustatymai'!$C$9+(38-1)*7+6),'3. Atostogų žurnalas'!$D$5:$D$200,"&gt;="&amp;('1. Nustatymai'!$C$9+(38-1)*7)))</f>
        <v/>
      </c>
      <c r="AN17" s="106">
        <f>IF($A17="","",COUNTIFS('3. Atostogų žurnalas'!$A$5:$A$200,$A17,'3. Atostogų žurnalas'!$F$5:$F$200,"Patvirtinta",'3. Atostogų žurnalas'!$C$5:$C$200,"&lt;="&amp;('1. Nustatymai'!$C$9+(39-1)*7+6),'3. Atostogų žurnalas'!$D$5:$D$200,"&gt;="&amp;('1. Nustatymai'!$C$9+(39-1)*7)))</f>
        <v/>
      </c>
      <c r="AO17" s="106">
        <f>IF($A17="","",COUNTIFS('3. Atostogų žurnalas'!$A$5:$A$200,$A17,'3. Atostogų žurnalas'!$F$5:$F$200,"Patvirtinta",'3. Atostogų žurnalas'!$C$5:$C$200,"&lt;="&amp;('1. Nustatymai'!$C$9+(40-1)*7+6),'3. Atostogų žurnalas'!$D$5:$D$200,"&gt;="&amp;('1. Nustatymai'!$C$9+(40-1)*7)))</f>
        <v/>
      </c>
      <c r="AP17" s="106">
        <f>IF($A17="","",COUNTIFS('3. Atostogų žurnalas'!$A$5:$A$200,$A17,'3. Atostogų žurnalas'!$F$5:$F$200,"Patvirtinta",'3. Atostogų žurnalas'!$C$5:$C$200,"&lt;="&amp;('1. Nustatymai'!$C$9+(41-1)*7+6),'3. Atostogų žurnalas'!$D$5:$D$200,"&gt;="&amp;('1. Nustatymai'!$C$9+(41-1)*7)))</f>
        <v/>
      </c>
      <c r="AQ17" s="106">
        <f>IF($A17="","",COUNTIFS('3. Atostogų žurnalas'!$A$5:$A$200,$A17,'3. Atostogų žurnalas'!$F$5:$F$200,"Patvirtinta",'3. Atostogų žurnalas'!$C$5:$C$200,"&lt;="&amp;('1. Nustatymai'!$C$9+(42-1)*7+6),'3. Atostogų žurnalas'!$D$5:$D$200,"&gt;="&amp;('1. Nustatymai'!$C$9+(42-1)*7)))</f>
        <v/>
      </c>
      <c r="AR17" s="106">
        <f>IF($A17="","",COUNTIFS('3. Atostogų žurnalas'!$A$5:$A$200,$A17,'3. Atostogų žurnalas'!$F$5:$F$200,"Patvirtinta",'3. Atostogų žurnalas'!$C$5:$C$200,"&lt;="&amp;('1. Nustatymai'!$C$9+(43-1)*7+6),'3. Atostogų žurnalas'!$D$5:$D$200,"&gt;="&amp;('1. Nustatymai'!$C$9+(43-1)*7)))</f>
        <v/>
      </c>
      <c r="AS17" s="106">
        <f>IF($A17="","",COUNTIFS('3. Atostogų žurnalas'!$A$5:$A$200,$A17,'3. Atostogų žurnalas'!$F$5:$F$200,"Patvirtinta",'3. Atostogų žurnalas'!$C$5:$C$200,"&lt;="&amp;('1. Nustatymai'!$C$9+(44-1)*7+6),'3. Atostogų žurnalas'!$D$5:$D$200,"&gt;="&amp;('1. Nustatymai'!$C$9+(44-1)*7)))</f>
        <v/>
      </c>
      <c r="AT17" s="106">
        <f>IF($A17="","",COUNTIFS('3. Atostogų žurnalas'!$A$5:$A$200,$A17,'3. Atostogų žurnalas'!$F$5:$F$200,"Patvirtinta",'3. Atostogų žurnalas'!$C$5:$C$200,"&lt;="&amp;('1. Nustatymai'!$C$9+(45-1)*7+6),'3. Atostogų žurnalas'!$D$5:$D$200,"&gt;="&amp;('1. Nustatymai'!$C$9+(45-1)*7)))</f>
        <v/>
      </c>
      <c r="AU17" s="106">
        <f>IF($A17="","",COUNTIFS('3. Atostogų žurnalas'!$A$5:$A$200,$A17,'3. Atostogų žurnalas'!$F$5:$F$200,"Patvirtinta",'3. Atostogų žurnalas'!$C$5:$C$200,"&lt;="&amp;('1. Nustatymai'!$C$9+(46-1)*7+6),'3. Atostogų žurnalas'!$D$5:$D$200,"&gt;="&amp;('1. Nustatymai'!$C$9+(46-1)*7)))</f>
        <v/>
      </c>
      <c r="AV17" s="106">
        <f>IF($A17="","",COUNTIFS('3. Atostogų žurnalas'!$A$5:$A$200,$A17,'3. Atostogų žurnalas'!$F$5:$F$200,"Patvirtinta",'3. Atostogų žurnalas'!$C$5:$C$200,"&lt;="&amp;('1. Nustatymai'!$C$9+(47-1)*7+6),'3. Atostogų žurnalas'!$D$5:$D$200,"&gt;="&amp;('1. Nustatymai'!$C$9+(47-1)*7)))</f>
        <v/>
      </c>
      <c r="AW17" s="106">
        <f>IF($A17="","",COUNTIFS('3. Atostogų žurnalas'!$A$5:$A$200,$A17,'3. Atostogų žurnalas'!$F$5:$F$200,"Patvirtinta",'3. Atostogų žurnalas'!$C$5:$C$200,"&lt;="&amp;('1. Nustatymai'!$C$9+(48-1)*7+6),'3. Atostogų žurnalas'!$D$5:$D$200,"&gt;="&amp;('1. Nustatymai'!$C$9+(48-1)*7)))</f>
        <v/>
      </c>
      <c r="AX17" s="106">
        <f>IF($A17="","",COUNTIFS('3. Atostogų žurnalas'!$A$5:$A$200,$A17,'3. Atostogų žurnalas'!$F$5:$F$200,"Patvirtinta",'3. Atostogų žurnalas'!$C$5:$C$200,"&lt;="&amp;('1. Nustatymai'!$C$9+(49-1)*7+6),'3. Atostogų žurnalas'!$D$5:$D$200,"&gt;="&amp;('1. Nustatymai'!$C$9+(49-1)*7)))</f>
        <v/>
      </c>
      <c r="AY17" s="106">
        <f>IF($A17="","",COUNTIFS('3. Atostogų žurnalas'!$A$5:$A$200,$A17,'3. Atostogų žurnalas'!$F$5:$F$200,"Patvirtinta",'3. Atostogų žurnalas'!$C$5:$C$200,"&lt;="&amp;('1. Nustatymai'!$C$9+(50-1)*7+6),'3. Atostogų žurnalas'!$D$5:$D$200,"&gt;="&amp;('1. Nustatymai'!$C$9+(50-1)*7)))</f>
        <v/>
      </c>
      <c r="AZ17" s="106">
        <f>IF($A17="","",COUNTIFS('3. Atostogų žurnalas'!$A$5:$A$200,$A17,'3. Atostogų žurnalas'!$F$5:$F$200,"Patvirtinta",'3. Atostogų žurnalas'!$C$5:$C$200,"&lt;="&amp;('1. Nustatymai'!$C$9+(51-1)*7+6),'3. Atostogų žurnalas'!$D$5:$D$200,"&gt;="&amp;('1. Nustatymai'!$C$9+(51-1)*7)))</f>
        <v/>
      </c>
      <c r="BA17" s="106">
        <f>IF($A17="","",COUNTIFS('3. Atostogų žurnalas'!$A$5:$A$200,$A17,'3. Atostogų žurnalas'!$F$5:$F$200,"Patvirtinta",'3. Atostogų žurnalas'!$C$5:$C$200,"&lt;="&amp;('1. Nustatymai'!$C$9+(52-1)*7+6),'3. Atostogų žurnalas'!$D$5:$D$200,"&gt;="&amp;('1. Nustatymai'!$C$9+(52-1)*7)))</f>
        <v/>
      </c>
    </row>
    <row r="18" ht="18" customHeight="1" s="55">
      <c r="A18" s="105">
        <f>IF('2. Darbuotojai'!A18="","",'2. Darbuotojai'!A18)</f>
        <v/>
      </c>
      <c r="B18" s="106">
        <f>IF($A18="","",COUNTIFS('3. Atostogų žurnalas'!$A$5:$A$200,$A18,'3. Atostogų žurnalas'!$F$5:$F$200,"Patvirtinta",'3. Atostogų žurnalas'!$C$5:$C$200,"&lt;="&amp;('1. Nustatymai'!$C$9+(1-1)*7+6),'3. Atostogų žurnalas'!$D$5:$D$200,"&gt;="&amp;('1. Nustatymai'!$C$9+(1-1)*7)))</f>
        <v/>
      </c>
      <c r="C18" s="106">
        <f>IF($A18="","",COUNTIFS('3. Atostogų žurnalas'!$A$5:$A$200,$A18,'3. Atostogų žurnalas'!$F$5:$F$200,"Patvirtinta",'3. Atostogų žurnalas'!$C$5:$C$200,"&lt;="&amp;('1. Nustatymai'!$C$9+(2-1)*7+6),'3. Atostogų žurnalas'!$D$5:$D$200,"&gt;="&amp;('1. Nustatymai'!$C$9+(2-1)*7)))</f>
        <v/>
      </c>
      <c r="D18" s="106">
        <f>IF($A18="","",COUNTIFS('3. Atostogų žurnalas'!$A$5:$A$200,$A18,'3. Atostogų žurnalas'!$F$5:$F$200,"Patvirtinta",'3. Atostogų žurnalas'!$C$5:$C$200,"&lt;="&amp;('1. Nustatymai'!$C$9+(3-1)*7+6),'3. Atostogų žurnalas'!$D$5:$D$200,"&gt;="&amp;('1. Nustatymai'!$C$9+(3-1)*7)))</f>
        <v/>
      </c>
      <c r="E18" s="106">
        <f>IF($A18="","",COUNTIFS('3. Atostogų žurnalas'!$A$5:$A$200,$A18,'3. Atostogų žurnalas'!$F$5:$F$200,"Patvirtinta",'3. Atostogų žurnalas'!$C$5:$C$200,"&lt;="&amp;('1. Nustatymai'!$C$9+(4-1)*7+6),'3. Atostogų žurnalas'!$D$5:$D$200,"&gt;="&amp;('1. Nustatymai'!$C$9+(4-1)*7)))</f>
        <v/>
      </c>
      <c r="F18" s="106">
        <f>IF($A18="","",COUNTIFS('3. Atostogų žurnalas'!$A$5:$A$200,$A18,'3. Atostogų žurnalas'!$F$5:$F$200,"Patvirtinta",'3. Atostogų žurnalas'!$C$5:$C$200,"&lt;="&amp;('1. Nustatymai'!$C$9+(5-1)*7+6),'3. Atostogų žurnalas'!$D$5:$D$200,"&gt;="&amp;('1. Nustatymai'!$C$9+(5-1)*7)))</f>
        <v/>
      </c>
      <c r="G18" s="106">
        <f>IF($A18="","",COUNTIFS('3. Atostogų žurnalas'!$A$5:$A$200,$A18,'3. Atostogų žurnalas'!$F$5:$F$200,"Patvirtinta",'3. Atostogų žurnalas'!$C$5:$C$200,"&lt;="&amp;('1. Nustatymai'!$C$9+(6-1)*7+6),'3. Atostogų žurnalas'!$D$5:$D$200,"&gt;="&amp;('1. Nustatymai'!$C$9+(6-1)*7)))</f>
        <v/>
      </c>
      <c r="H18" s="106">
        <f>IF($A18="","",COUNTIFS('3. Atostogų žurnalas'!$A$5:$A$200,$A18,'3. Atostogų žurnalas'!$F$5:$F$200,"Patvirtinta",'3. Atostogų žurnalas'!$C$5:$C$200,"&lt;="&amp;('1. Nustatymai'!$C$9+(7-1)*7+6),'3. Atostogų žurnalas'!$D$5:$D$200,"&gt;="&amp;('1. Nustatymai'!$C$9+(7-1)*7)))</f>
        <v/>
      </c>
      <c r="I18" s="106">
        <f>IF($A18="","",COUNTIFS('3. Atostogų žurnalas'!$A$5:$A$200,$A18,'3. Atostogų žurnalas'!$F$5:$F$200,"Patvirtinta",'3. Atostogų žurnalas'!$C$5:$C$200,"&lt;="&amp;('1. Nustatymai'!$C$9+(8-1)*7+6),'3. Atostogų žurnalas'!$D$5:$D$200,"&gt;="&amp;('1. Nustatymai'!$C$9+(8-1)*7)))</f>
        <v/>
      </c>
      <c r="J18" s="106">
        <f>IF($A18="","",COUNTIFS('3. Atostogų žurnalas'!$A$5:$A$200,$A18,'3. Atostogų žurnalas'!$F$5:$F$200,"Patvirtinta",'3. Atostogų žurnalas'!$C$5:$C$200,"&lt;="&amp;('1. Nustatymai'!$C$9+(9-1)*7+6),'3. Atostogų žurnalas'!$D$5:$D$200,"&gt;="&amp;('1. Nustatymai'!$C$9+(9-1)*7)))</f>
        <v/>
      </c>
      <c r="K18" s="106">
        <f>IF($A18="","",COUNTIFS('3. Atostogų žurnalas'!$A$5:$A$200,$A18,'3. Atostogų žurnalas'!$F$5:$F$200,"Patvirtinta",'3. Atostogų žurnalas'!$C$5:$C$200,"&lt;="&amp;('1. Nustatymai'!$C$9+(10-1)*7+6),'3. Atostogų žurnalas'!$D$5:$D$200,"&gt;="&amp;('1. Nustatymai'!$C$9+(10-1)*7)))</f>
        <v/>
      </c>
      <c r="L18" s="106">
        <f>IF($A18="","",COUNTIFS('3. Atostogų žurnalas'!$A$5:$A$200,$A18,'3. Atostogų žurnalas'!$F$5:$F$200,"Patvirtinta",'3. Atostogų žurnalas'!$C$5:$C$200,"&lt;="&amp;('1. Nustatymai'!$C$9+(11-1)*7+6),'3. Atostogų žurnalas'!$D$5:$D$200,"&gt;="&amp;('1. Nustatymai'!$C$9+(11-1)*7)))</f>
        <v/>
      </c>
      <c r="M18" s="106">
        <f>IF($A18="","",COUNTIFS('3. Atostogų žurnalas'!$A$5:$A$200,$A18,'3. Atostogų žurnalas'!$F$5:$F$200,"Patvirtinta",'3. Atostogų žurnalas'!$C$5:$C$200,"&lt;="&amp;('1. Nustatymai'!$C$9+(12-1)*7+6),'3. Atostogų žurnalas'!$D$5:$D$200,"&gt;="&amp;('1. Nustatymai'!$C$9+(12-1)*7)))</f>
        <v/>
      </c>
      <c r="N18" s="106">
        <f>IF($A18="","",COUNTIFS('3. Atostogų žurnalas'!$A$5:$A$200,$A18,'3. Atostogų žurnalas'!$F$5:$F$200,"Patvirtinta",'3. Atostogų žurnalas'!$C$5:$C$200,"&lt;="&amp;('1. Nustatymai'!$C$9+(13-1)*7+6),'3. Atostogų žurnalas'!$D$5:$D$200,"&gt;="&amp;('1. Nustatymai'!$C$9+(13-1)*7)))</f>
        <v/>
      </c>
      <c r="O18" s="106">
        <f>IF($A18="","",COUNTIFS('3. Atostogų žurnalas'!$A$5:$A$200,$A18,'3. Atostogų žurnalas'!$F$5:$F$200,"Patvirtinta",'3. Atostogų žurnalas'!$C$5:$C$200,"&lt;="&amp;('1. Nustatymai'!$C$9+(14-1)*7+6),'3. Atostogų žurnalas'!$D$5:$D$200,"&gt;="&amp;('1. Nustatymai'!$C$9+(14-1)*7)))</f>
        <v/>
      </c>
      <c r="P18" s="106">
        <f>IF($A18="","",COUNTIFS('3. Atostogų žurnalas'!$A$5:$A$200,$A18,'3. Atostogų žurnalas'!$F$5:$F$200,"Patvirtinta",'3. Atostogų žurnalas'!$C$5:$C$200,"&lt;="&amp;('1. Nustatymai'!$C$9+(15-1)*7+6),'3. Atostogų žurnalas'!$D$5:$D$200,"&gt;="&amp;('1. Nustatymai'!$C$9+(15-1)*7)))</f>
        <v/>
      </c>
      <c r="Q18" s="106">
        <f>IF($A18="","",COUNTIFS('3. Atostogų žurnalas'!$A$5:$A$200,$A18,'3. Atostogų žurnalas'!$F$5:$F$200,"Patvirtinta",'3. Atostogų žurnalas'!$C$5:$C$200,"&lt;="&amp;('1. Nustatymai'!$C$9+(16-1)*7+6),'3. Atostogų žurnalas'!$D$5:$D$200,"&gt;="&amp;('1. Nustatymai'!$C$9+(16-1)*7)))</f>
        <v/>
      </c>
      <c r="R18" s="106">
        <f>IF($A18="","",COUNTIFS('3. Atostogų žurnalas'!$A$5:$A$200,$A18,'3. Atostogų žurnalas'!$F$5:$F$200,"Patvirtinta",'3. Atostogų žurnalas'!$C$5:$C$200,"&lt;="&amp;('1. Nustatymai'!$C$9+(17-1)*7+6),'3. Atostogų žurnalas'!$D$5:$D$200,"&gt;="&amp;('1. Nustatymai'!$C$9+(17-1)*7)))</f>
        <v/>
      </c>
      <c r="S18" s="106">
        <f>IF($A18="","",COUNTIFS('3. Atostogų žurnalas'!$A$5:$A$200,$A18,'3. Atostogų žurnalas'!$F$5:$F$200,"Patvirtinta",'3. Atostogų žurnalas'!$C$5:$C$200,"&lt;="&amp;('1. Nustatymai'!$C$9+(18-1)*7+6),'3. Atostogų žurnalas'!$D$5:$D$200,"&gt;="&amp;('1. Nustatymai'!$C$9+(18-1)*7)))</f>
        <v/>
      </c>
      <c r="T18" s="106">
        <f>IF($A18="","",COUNTIFS('3. Atostogų žurnalas'!$A$5:$A$200,$A18,'3. Atostogų žurnalas'!$F$5:$F$200,"Patvirtinta",'3. Atostogų žurnalas'!$C$5:$C$200,"&lt;="&amp;('1. Nustatymai'!$C$9+(19-1)*7+6),'3. Atostogų žurnalas'!$D$5:$D$200,"&gt;="&amp;('1. Nustatymai'!$C$9+(19-1)*7)))</f>
        <v/>
      </c>
      <c r="U18" s="106">
        <f>IF($A18="","",COUNTIFS('3. Atostogų žurnalas'!$A$5:$A$200,$A18,'3. Atostogų žurnalas'!$F$5:$F$200,"Patvirtinta",'3. Atostogų žurnalas'!$C$5:$C$200,"&lt;="&amp;('1. Nustatymai'!$C$9+(20-1)*7+6),'3. Atostogų žurnalas'!$D$5:$D$200,"&gt;="&amp;('1. Nustatymai'!$C$9+(20-1)*7)))</f>
        <v/>
      </c>
      <c r="V18" s="106">
        <f>IF($A18="","",COUNTIFS('3. Atostogų žurnalas'!$A$5:$A$200,$A18,'3. Atostogų žurnalas'!$F$5:$F$200,"Patvirtinta",'3. Atostogų žurnalas'!$C$5:$C$200,"&lt;="&amp;('1. Nustatymai'!$C$9+(21-1)*7+6),'3. Atostogų žurnalas'!$D$5:$D$200,"&gt;="&amp;('1. Nustatymai'!$C$9+(21-1)*7)))</f>
        <v/>
      </c>
      <c r="W18" s="106">
        <f>IF($A18="","",COUNTIFS('3. Atostogų žurnalas'!$A$5:$A$200,$A18,'3. Atostogų žurnalas'!$F$5:$F$200,"Patvirtinta",'3. Atostogų žurnalas'!$C$5:$C$200,"&lt;="&amp;('1. Nustatymai'!$C$9+(22-1)*7+6),'3. Atostogų žurnalas'!$D$5:$D$200,"&gt;="&amp;('1. Nustatymai'!$C$9+(22-1)*7)))</f>
        <v/>
      </c>
      <c r="X18" s="106">
        <f>IF($A18="","",COUNTIFS('3. Atostogų žurnalas'!$A$5:$A$200,$A18,'3. Atostogų žurnalas'!$F$5:$F$200,"Patvirtinta",'3. Atostogų žurnalas'!$C$5:$C$200,"&lt;="&amp;('1. Nustatymai'!$C$9+(23-1)*7+6),'3. Atostogų žurnalas'!$D$5:$D$200,"&gt;="&amp;('1. Nustatymai'!$C$9+(23-1)*7)))</f>
        <v/>
      </c>
      <c r="Y18" s="106">
        <f>IF($A18="","",COUNTIFS('3. Atostogų žurnalas'!$A$5:$A$200,$A18,'3. Atostogų žurnalas'!$F$5:$F$200,"Patvirtinta",'3. Atostogų žurnalas'!$C$5:$C$200,"&lt;="&amp;('1. Nustatymai'!$C$9+(24-1)*7+6),'3. Atostogų žurnalas'!$D$5:$D$200,"&gt;="&amp;('1. Nustatymai'!$C$9+(24-1)*7)))</f>
        <v/>
      </c>
      <c r="Z18" s="106">
        <f>IF($A18="","",COUNTIFS('3. Atostogų žurnalas'!$A$5:$A$200,$A18,'3. Atostogų žurnalas'!$F$5:$F$200,"Patvirtinta",'3. Atostogų žurnalas'!$C$5:$C$200,"&lt;="&amp;('1. Nustatymai'!$C$9+(25-1)*7+6),'3. Atostogų žurnalas'!$D$5:$D$200,"&gt;="&amp;('1. Nustatymai'!$C$9+(25-1)*7)))</f>
        <v/>
      </c>
      <c r="AA18" s="106">
        <f>IF($A18="","",COUNTIFS('3. Atostogų žurnalas'!$A$5:$A$200,$A18,'3. Atostogų žurnalas'!$F$5:$F$200,"Patvirtinta",'3. Atostogų žurnalas'!$C$5:$C$200,"&lt;="&amp;('1. Nustatymai'!$C$9+(26-1)*7+6),'3. Atostogų žurnalas'!$D$5:$D$200,"&gt;="&amp;('1. Nustatymai'!$C$9+(26-1)*7)))</f>
        <v/>
      </c>
      <c r="AB18" s="106">
        <f>IF($A18="","",COUNTIFS('3. Atostogų žurnalas'!$A$5:$A$200,$A18,'3. Atostogų žurnalas'!$F$5:$F$200,"Patvirtinta",'3. Atostogų žurnalas'!$C$5:$C$200,"&lt;="&amp;('1. Nustatymai'!$C$9+(27-1)*7+6),'3. Atostogų žurnalas'!$D$5:$D$200,"&gt;="&amp;('1. Nustatymai'!$C$9+(27-1)*7)))</f>
        <v/>
      </c>
      <c r="AC18" s="106">
        <f>IF($A18="","",COUNTIFS('3. Atostogų žurnalas'!$A$5:$A$200,$A18,'3. Atostogų žurnalas'!$F$5:$F$200,"Patvirtinta",'3. Atostogų žurnalas'!$C$5:$C$200,"&lt;="&amp;('1. Nustatymai'!$C$9+(28-1)*7+6),'3. Atostogų žurnalas'!$D$5:$D$200,"&gt;="&amp;('1. Nustatymai'!$C$9+(28-1)*7)))</f>
        <v/>
      </c>
      <c r="AD18" s="106">
        <f>IF($A18="","",COUNTIFS('3. Atostogų žurnalas'!$A$5:$A$200,$A18,'3. Atostogų žurnalas'!$F$5:$F$200,"Patvirtinta",'3. Atostogų žurnalas'!$C$5:$C$200,"&lt;="&amp;('1. Nustatymai'!$C$9+(29-1)*7+6),'3. Atostogų žurnalas'!$D$5:$D$200,"&gt;="&amp;('1. Nustatymai'!$C$9+(29-1)*7)))</f>
        <v/>
      </c>
      <c r="AE18" s="106">
        <f>IF($A18="","",COUNTIFS('3. Atostogų žurnalas'!$A$5:$A$200,$A18,'3. Atostogų žurnalas'!$F$5:$F$200,"Patvirtinta",'3. Atostogų žurnalas'!$C$5:$C$200,"&lt;="&amp;('1. Nustatymai'!$C$9+(30-1)*7+6),'3. Atostogų žurnalas'!$D$5:$D$200,"&gt;="&amp;('1. Nustatymai'!$C$9+(30-1)*7)))</f>
        <v/>
      </c>
      <c r="AF18" s="106">
        <f>IF($A18="","",COUNTIFS('3. Atostogų žurnalas'!$A$5:$A$200,$A18,'3. Atostogų žurnalas'!$F$5:$F$200,"Patvirtinta",'3. Atostogų žurnalas'!$C$5:$C$200,"&lt;="&amp;('1. Nustatymai'!$C$9+(31-1)*7+6),'3. Atostogų žurnalas'!$D$5:$D$200,"&gt;="&amp;('1. Nustatymai'!$C$9+(31-1)*7)))</f>
        <v/>
      </c>
      <c r="AG18" s="106">
        <f>IF($A18="","",COUNTIFS('3. Atostogų žurnalas'!$A$5:$A$200,$A18,'3. Atostogų žurnalas'!$F$5:$F$200,"Patvirtinta",'3. Atostogų žurnalas'!$C$5:$C$200,"&lt;="&amp;('1. Nustatymai'!$C$9+(32-1)*7+6),'3. Atostogų žurnalas'!$D$5:$D$200,"&gt;="&amp;('1. Nustatymai'!$C$9+(32-1)*7)))</f>
        <v/>
      </c>
      <c r="AH18" s="106">
        <f>IF($A18="","",COUNTIFS('3. Atostogų žurnalas'!$A$5:$A$200,$A18,'3. Atostogų žurnalas'!$F$5:$F$200,"Patvirtinta",'3. Atostogų žurnalas'!$C$5:$C$200,"&lt;="&amp;('1. Nustatymai'!$C$9+(33-1)*7+6),'3. Atostogų žurnalas'!$D$5:$D$200,"&gt;="&amp;('1. Nustatymai'!$C$9+(33-1)*7)))</f>
        <v/>
      </c>
      <c r="AI18" s="106">
        <f>IF($A18="","",COUNTIFS('3. Atostogų žurnalas'!$A$5:$A$200,$A18,'3. Atostogų žurnalas'!$F$5:$F$200,"Patvirtinta",'3. Atostogų žurnalas'!$C$5:$C$200,"&lt;="&amp;('1. Nustatymai'!$C$9+(34-1)*7+6),'3. Atostogų žurnalas'!$D$5:$D$200,"&gt;="&amp;('1. Nustatymai'!$C$9+(34-1)*7)))</f>
        <v/>
      </c>
      <c r="AJ18" s="106">
        <f>IF($A18="","",COUNTIFS('3. Atostogų žurnalas'!$A$5:$A$200,$A18,'3. Atostogų žurnalas'!$F$5:$F$200,"Patvirtinta",'3. Atostogų žurnalas'!$C$5:$C$200,"&lt;="&amp;('1. Nustatymai'!$C$9+(35-1)*7+6),'3. Atostogų žurnalas'!$D$5:$D$200,"&gt;="&amp;('1. Nustatymai'!$C$9+(35-1)*7)))</f>
        <v/>
      </c>
      <c r="AK18" s="106">
        <f>IF($A18="","",COUNTIFS('3. Atostogų žurnalas'!$A$5:$A$200,$A18,'3. Atostogų žurnalas'!$F$5:$F$200,"Patvirtinta",'3. Atostogų žurnalas'!$C$5:$C$200,"&lt;="&amp;('1. Nustatymai'!$C$9+(36-1)*7+6),'3. Atostogų žurnalas'!$D$5:$D$200,"&gt;="&amp;('1. Nustatymai'!$C$9+(36-1)*7)))</f>
        <v/>
      </c>
      <c r="AL18" s="106">
        <f>IF($A18="","",COUNTIFS('3. Atostogų žurnalas'!$A$5:$A$200,$A18,'3. Atostogų žurnalas'!$F$5:$F$200,"Patvirtinta",'3. Atostogų žurnalas'!$C$5:$C$200,"&lt;="&amp;('1. Nustatymai'!$C$9+(37-1)*7+6),'3. Atostogų žurnalas'!$D$5:$D$200,"&gt;="&amp;('1. Nustatymai'!$C$9+(37-1)*7)))</f>
        <v/>
      </c>
      <c r="AM18" s="106">
        <f>IF($A18="","",COUNTIFS('3. Atostogų žurnalas'!$A$5:$A$200,$A18,'3. Atostogų žurnalas'!$F$5:$F$200,"Patvirtinta",'3. Atostogų žurnalas'!$C$5:$C$200,"&lt;="&amp;('1. Nustatymai'!$C$9+(38-1)*7+6),'3. Atostogų žurnalas'!$D$5:$D$200,"&gt;="&amp;('1. Nustatymai'!$C$9+(38-1)*7)))</f>
        <v/>
      </c>
      <c r="AN18" s="106">
        <f>IF($A18="","",COUNTIFS('3. Atostogų žurnalas'!$A$5:$A$200,$A18,'3. Atostogų žurnalas'!$F$5:$F$200,"Patvirtinta",'3. Atostogų žurnalas'!$C$5:$C$200,"&lt;="&amp;('1. Nustatymai'!$C$9+(39-1)*7+6),'3. Atostogų žurnalas'!$D$5:$D$200,"&gt;="&amp;('1. Nustatymai'!$C$9+(39-1)*7)))</f>
        <v/>
      </c>
      <c r="AO18" s="106">
        <f>IF($A18="","",COUNTIFS('3. Atostogų žurnalas'!$A$5:$A$200,$A18,'3. Atostogų žurnalas'!$F$5:$F$200,"Patvirtinta",'3. Atostogų žurnalas'!$C$5:$C$200,"&lt;="&amp;('1. Nustatymai'!$C$9+(40-1)*7+6),'3. Atostogų žurnalas'!$D$5:$D$200,"&gt;="&amp;('1. Nustatymai'!$C$9+(40-1)*7)))</f>
        <v/>
      </c>
      <c r="AP18" s="106">
        <f>IF($A18="","",COUNTIFS('3. Atostogų žurnalas'!$A$5:$A$200,$A18,'3. Atostogų žurnalas'!$F$5:$F$200,"Patvirtinta",'3. Atostogų žurnalas'!$C$5:$C$200,"&lt;="&amp;('1. Nustatymai'!$C$9+(41-1)*7+6),'3. Atostogų žurnalas'!$D$5:$D$200,"&gt;="&amp;('1. Nustatymai'!$C$9+(41-1)*7)))</f>
        <v/>
      </c>
      <c r="AQ18" s="106">
        <f>IF($A18="","",COUNTIFS('3. Atostogų žurnalas'!$A$5:$A$200,$A18,'3. Atostogų žurnalas'!$F$5:$F$200,"Patvirtinta",'3. Atostogų žurnalas'!$C$5:$C$200,"&lt;="&amp;('1. Nustatymai'!$C$9+(42-1)*7+6),'3. Atostogų žurnalas'!$D$5:$D$200,"&gt;="&amp;('1. Nustatymai'!$C$9+(42-1)*7)))</f>
        <v/>
      </c>
      <c r="AR18" s="106">
        <f>IF($A18="","",COUNTIFS('3. Atostogų žurnalas'!$A$5:$A$200,$A18,'3. Atostogų žurnalas'!$F$5:$F$200,"Patvirtinta",'3. Atostogų žurnalas'!$C$5:$C$200,"&lt;="&amp;('1. Nustatymai'!$C$9+(43-1)*7+6),'3. Atostogų žurnalas'!$D$5:$D$200,"&gt;="&amp;('1. Nustatymai'!$C$9+(43-1)*7)))</f>
        <v/>
      </c>
      <c r="AS18" s="106">
        <f>IF($A18="","",COUNTIFS('3. Atostogų žurnalas'!$A$5:$A$200,$A18,'3. Atostogų žurnalas'!$F$5:$F$200,"Patvirtinta",'3. Atostogų žurnalas'!$C$5:$C$200,"&lt;="&amp;('1. Nustatymai'!$C$9+(44-1)*7+6),'3. Atostogų žurnalas'!$D$5:$D$200,"&gt;="&amp;('1. Nustatymai'!$C$9+(44-1)*7)))</f>
        <v/>
      </c>
      <c r="AT18" s="106">
        <f>IF($A18="","",COUNTIFS('3. Atostogų žurnalas'!$A$5:$A$200,$A18,'3. Atostogų žurnalas'!$F$5:$F$200,"Patvirtinta",'3. Atostogų žurnalas'!$C$5:$C$200,"&lt;="&amp;('1. Nustatymai'!$C$9+(45-1)*7+6),'3. Atostogų žurnalas'!$D$5:$D$200,"&gt;="&amp;('1. Nustatymai'!$C$9+(45-1)*7)))</f>
        <v/>
      </c>
      <c r="AU18" s="106">
        <f>IF($A18="","",COUNTIFS('3. Atostogų žurnalas'!$A$5:$A$200,$A18,'3. Atostogų žurnalas'!$F$5:$F$200,"Patvirtinta",'3. Atostogų žurnalas'!$C$5:$C$200,"&lt;="&amp;('1. Nustatymai'!$C$9+(46-1)*7+6),'3. Atostogų žurnalas'!$D$5:$D$200,"&gt;="&amp;('1. Nustatymai'!$C$9+(46-1)*7)))</f>
        <v/>
      </c>
      <c r="AV18" s="106">
        <f>IF($A18="","",COUNTIFS('3. Atostogų žurnalas'!$A$5:$A$200,$A18,'3. Atostogų žurnalas'!$F$5:$F$200,"Patvirtinta",'3. Atostogų žurnalas'!$C$5:$C$200,"&lt;="&amp;('1. Nustatymai'!$C$9+(47-1)*7+6),'3. Atostogų žurnalas'!$D$5:$D$200,"&gt;="&amp;('1. Nustatymai'!$C$9+(47-1)*7)))</f>
        <v/>
      </c>
      <c r="AW18" s="106">
        <f>IF($A18="","",COUNTIFS('3. Atostogų žurnalas'!$A$5:$A$200,$A18,'3. Atostogų žurnalas'!$F$5:$F$200,"Patvirtinta",'3. Atostogų žurnalas'!$C$5:$C$200,"&lt;="&amp;('1. Nustatymai'!$C$9+(48-1)*7+6),'3. Atostogų žurnalas'!$D$5:$D$200,"&gt;="&amp;('1. Nustatymai'!$C$9+(48-1)*7)))</f>
        <v/>
      </c>
      <c r="AX18" s="106">
        <f>IF($A18="","",COUNTIFS('3. Atostogų žurnalas'!$A$5:$A$200,$A18,'3. Atostogų žurnalas'!$F$5:$F$200,"Patvirtinta",'3. Atostogų žurnalas'!$C$5:$C$200,"&lt;="&amp;('1. Nustatymai'!$C$9+(49-1)*7+6),'3. Atostogų žurnalas'!$D$5:$D$200,"&gt;="&amp;('1. Nustatymai'!$C$9+(49-1)*7)))</f>
        <v/>
      </c>
      <c r="AY18" s="106">
        <f>IF($A18="","",COUNTIFS('3. Atostogų žurnalas'!$A$5:$A$200,$A18,'3. Atostogų žurnalas'!$F$5:$F$200,"Patvirtinta",'3. Atostogų žurnalas'!$C$5:$C$200,"&lt;="&amp;('1. Nustatymai'!$C$9+(50-1)*7+6),'3. Atostogų žurnalas'!$D$5:$D$200,"&gt;="&amp;('1. Nustatymai'!$C$9+(50-1)*7)))</f>
        <v/>
      </c>
      <c r="AZ18" s="106">
        <f>IF($A18="","",COUNTIFS('3. Atostogų žurnalas'!$A$5:$A$200,$A18,'3. Atostogų žurnalas'!$F$5:$F$200,"Patvirtinta",'3. Atostogų žurnalas'!$C$5:$C$200,"&lt;="&amp;('1. Nustatymai'!$C$9+(51-1)*7+6),'3. Atostogų žurnalas'!$D$5:$D$200,"&gt;="&amp;('1. Nustatymai'!$C$9+(51-1)*7)))</f>
        <v/>
      </c>
      <c r="BA18" s="106">
        <f>IF($A18="","",COUNTIFS('3. Atostogų žurnalas'!$A$5:$A$200,$A18,'3. Atostogų žurnalas'!$F$5:$F$200,"Patvirtinta",'3. Atostogų žurnalas'!$C$5:$C$200,"&lt;="&amp;('1. Nustatymai'!$C$9+(52-1)*7+6),'3. Atostogų žurnalas'!$D$5:$D$200,"&gt;="&amp;('1. Nustatymai'!$C$9+(52-1)*7)))</f>
        <v/>
      </c>
    </row>
    <row r="19" ht="18" customHeight="1" s="55">
      <c r="A19" s="105">
        <f>IF('2. Darbuotojai'!A19="","",'2. Darbuotojai'!A19)</f>
        <v/>
      </c>
      <c r="B19" s="106">
        <f>IF($A19="","",COUNTIFS('3. Atostogų žurnalas'!$A$5:$A$200,$A19,'3. Atostogų žurnalas'!$F$5:$F$200,"Patvirtinta",'3. Atostogų žurnalas'!$C$5:$C$200,"&lt;="&amp;('1. Nustatymai'!$C$9+(1-1)*7+6),'3. Atostogų žurnalas'!$D$5:$D$200,"&gt;="&amp;('1. Nustatymai'!$C$9+(1-1)*7)))</f>
        <v/>
      </c>
      <c r="C19" s="106">
        <f>IF($A19="","",COUNTIFS('3. Atostogų žurnalas'!$A$5:$A$200,$A19,'3. Atostogų žurnalas'!$F$5:$F$200,"Patvirtinta",'3. Atostogų žurnalas'!$C$5:$C$200,"&lt;="&amp;('1. Nustatymai'!$C$9+(2-1)*7+6),'3. Atostogų žurnalas'!$D$5:$D$200,"&gt;="&amp;('1. Nustatymai'!$C$9+(2-1)*7)))</f>
        <v/>
      </c>
      <c r="D19" s="106">
        <f>IF($A19="","",COUNTIFS('3. Atostogų žurnalas'!$A$5:$A$200,$A19,'3. Atostogų žurnalas'!$F$5:$F$200,"Patvirtinta",'3. Atostogų žurnalas'!$C$5:$C$200,"&lt;="&amp;('1. Nustatymai'!$C$9+(3-1)*7+6),'3. Atostogų žurnalas'!$D$5:$D$200,"&gt;="&amp;('1. Nustatymai'!$C$9+(3-1)*7)))</f>
        <v/>
      </c>
      <c r="E19" s="106">
        <f>IF($A19="","",COUNTIFS('3. Atostogų žurnalas'!$A$5:$A$200,$A19,'3. Atostogų žurnalas'!$F$5:$F$200,"Patvirtinta",'3. Atostogų žurnalas'!$C$5:$C$200,"&lt;="&amp;('1. Nustatymai'!$C$9+(4-1)*7+6),'3. Atostogų žurnalas'!$D$5:$D$200,"&gt;="&amp;('1. Nustatymai'!$C$9+(4-1)*7)))</f>
        <v/>
      </c>
      <c r="F19" s="106">
        <f>IF($A19="","",COUNTIFS('3. Atostogų žurnalas'!$A$5:$A$200,$A19,'3. Atostogų žurnalas'!$F$5:$F$200,"Patvirtinta",'3. Atostogų žurnalas'!$C$5:$C$200,"&lt;="&amp;('1. Nustatymai'!$C$9+(5-1)*7+6),'3. Atostogų žurnalas'!$D$5:$D$200,"&gt;="&amp;('1. Nustatymai'!$C$9+(5-1)*7)))</f>
        <v/>
      </c>
      <c r="G19" s="106">
        <f>IF($A19="","",COUNTIFS('3. Atostogų žurnalas'!$A$5:$A$200,$A19,'3. Atostogų žurnalas'!$F$5:$F$200,"Patvirtinta",'3. Atostogų žurnalas'!$C$5:$C$200,"&lt;="&amp;('1. Nustatymai'!$C$9+(6-1)*7+6),'3. Atostogų žurnalas'!$D$5:$D$200,"&gt;="&amp;('1. Nustatymai'!$C$9+(6-1)*7)))</f>
        <v/>
      </c>
      <c r="H19" s="106">
        <f>IF($A19="","",COUNTIFS('3. Atostogų žurnalas'!$A$5:$A$200,$A19,'3. Atostogų žurnalas'!$F$5:$F$200,"Patvirtinta",'3. Atostogų žurnalas'!$C$5:$C$200,"&lt;="&amp;('1. Nustatymai'!$C$9+(7-1)*7+6),'3. Atostogų žurnalas'!$D$5:$D$200,"&gt;="&amp;('1. Nustatymai'!$C$9+(7-1)*7)))</f>
        <v/>
      </c>
      <c r="I19" s="106">
        <f>IF($A19="","",COUNTIFS('3. Atostogų žurnalas'!$A$5:$A$200,$A19,'3. Atostogų žurnalas'!$F$5:$F$200,"Patvirtinta",'3. Atostogų žurnalas'!$C$5:$C$200,"&lt;="&amp;('1. Nustatymai'!$C$9+(8-1)*7+6),'3. Atostogų žurnalas'!$D$5:$D$200,"&gt;="&amp;('1. Nustatymai'!$C$9+(8-1)*7)))</f>
        <v/>
      </c>
      <c r="J19" s="106">
        <f>IF($A19="","",COUNTIFS('3. Atostogų žurnalas'!$A$5:$A$200,$A19,'3. Atostogų žurnalas'!$F$5:$F$200,"Patvirtinta",'3. Atostogų žurnalas'!$C$5:$C$200,"&lt;="&amp;('1. Nustatymai'!$C$9+(9-1)*7+6),'3. Atostogų žurnalas'!$D$5:$D$200,"&gt;="&amp;('1. Nustatymai'!$C$9+(9-1)*7)))</f>
        <v/>
      </c>
      <c r="K19" s="106">
        <f>IF($A19="","",COUNTIFS('3. Atostogų žurnalas'!$A$5:$A$200,$A19,'3. Atostogų žurnalas'!$F$5:$F$200,"Patvirtinta",'3. Atostogų žurnalas'!$C$5:$C$200,"&lt;="&amp;('1. Nustatymai'!$C$9+(10-1)*7+6),'3. Atostogų žurnalas'!$D$5:$D$200,"&gt;="&amp;('1. Nustatymai'!$C$9+(10-1)*7)))</f>
        <v/>
      </c>
      <c r="L19" s="106">
        <f>IF($A19="","",COUNTIFS('3. Atostogų žurnalas'!$A$5:$A$200,$A19,'3. Atostogų žurnalas'!$F$5:$F$200,"Patvirtinta",'3. Atostogų žurnalas'!$C$5:$C$200,"&lt;="&amp;('1. Nustatymai'!$C$9+(11-1)*7+6),'3. Atostogų žurnalas'!$D$5:$D$200,"&gt;="&amp;('1. Nustatymai'!$C$9+(11-1)*7)))</f>
        <v/>
      </c>
      <c r="M19" s="106">
        <f>IF($A19="","",COUNTIFS('3. Atostogų žurnalas'!$A$5:$A$200,$A19,'3. Atostogų žurnalas'!$F$5:$F$200,"Patvirtinta",'3. Atostogų žurnalas'!$C$5:$C$200,"&lt;="&amp;('1. Nustatymai'!$C$9+(12-1)*7+6),'3. Atostogų žurnalas'!$D$5:$D$200,"&gt;="&amp;('1. Nustatymai'!$C$9+(12-1)*7)))</f>
        <v/>
      </c>
      <c r="N19" s="106">
        <f>IF($A19="","",COUNTIFS('3. Atostogų žurnalas'!$A$5:$A$200,$A19,'3. Atostogų žurnalas'!$F$5:$F$200,"Patvirtinta",'3. Atostogų žurnalas'!$C$5:$C$200,"&lt;="&amp;('1. Nustatymai'!$C$9+(13-1)*7+6),'3. Atostogų žurnalas'!$D$5:$D$200,"&gt;="&amp;('1. Nustatymai'!$C$9+(13-1)*7)))</f>
        <v/>
      </c>
      <c r="O19" s="106">
        <f>IF($A19="","",COUNTIFS('3. Atostogų žurnalas'!$A$5:$A$200,$A19,'3. Atostogų žurnalas'!$F$5:$F$200,"Patvirtinta",'3. Atostogų žurnalas'!$C$5:$C$200,"&lt;="&amp;('1. Nustatymai'!$C$9+(14-1)*7+6),'3. Atostogų žurnalas'!$D$5:$D$200,"&gt;="&amp;('1. Nustatymai'!$C$9+(14-1)*7)))</f>
        <v/>
      </c>
      <c r="P19" s="106">
        <f>IF($A19="","",COUNTIFS('3. Atostogų žurnalas'!$A$5:$A$200,$A19,'3. Atostogų žurnalas'!$F$5:$F$200,"Patvirtinta",'3. Atostogų žurnalas'!$C$5:$C$200,"&lt;="&amp;('1. Nustatymai'!$C$9+(15-1)*7+6),'3. Atostogų žurnalas'!$D$5:$D$200,"&gt;="&amp;('1. Nustatymai'!$C$9+(15-1)*7)))</f>
        <v/>
      </c>
      <c r="Q19" s="106">
        <f>IF($A19="","",COUNTIFS('3. Atostogų žurnalas'!$A$5:$A$200,$A19,'3. Atostogų žurnalas'!$F$5:$F$200,"Patvirtinta",'3. Atostogų žurnalas'!$C$5:$C$200,"&lt;="&amp;('1. Nustatymai'!$C$9+(16-1)*7+6),'3. Atostogų žurnalas'!$D$5:$D$200,"&gt;="&amp;('1. Nustatymai'!$C$9+(16-1)*7)))</f>
        <v/>
      </c>
      <c r="R19" s="106">
        <f>IF($A19="","",COUNTIFS('3. Atostogų žurnalas'!$A$5:$A$200,$A19,'3. Atostogų žurnalas'!$F$5:$F$200,"Patvirtinta",'3. Atostogų žurnalas'!$C$5:$C$200,"&lt;="&amp;('1. Nustatymai'!$C$9+(17-1)*7+6),'3. Atostogų žurnalas'!$D$5:$D$200,"&gt;="&amp;('1. Nustatymai'!$C$9+(17-1)*7)))</f>
        <v/>
      </c>
      <c r="S19" s="106">
        <f>IF($A19="","",COUNTIFS('3. Atostogų žurnalas'!$A$5:$A$200,$A19,'3. Atostogų žurnalas'!$F$5:$F$200,"Patvirtinta",'3. Atostogų žurnalas'!$C$5:$C$200,"&lt;="&amp;('1. Nustatymai'!$C$9+(18-1)*7+6),'3. Atostogų žurnalas'!$D$5:$D$200,"&gt;="&amp;('1. Nustatymai'!$C$9+(18-1)*7)))</f>
        <v/>
      </c>
      <c r="T19" s="106">
        <f>IF($A19="","",COUNTIFS('3. Atostogų žurnalas'!$A$5:$A$200,$A19,'3. Atostogų žurnalas'!$F$5:$F$200,"Patvirtinta",'3. Atostogų žurnalas'!$C$5:$C$200,"&lt;="&amp;('1. Nustatymai'!$C$9+(19-1)*7+6),'3. Atostogų žurnalas'!$D$5:$D$200,"&gt;="&amp;('1. Nustatymai'!$C$9+(19-1)*7)))</f>
        <v/>
      </c>
      <c r="U19" s="106">
        <f>IF($A19="","",COUNTIFS('3. Atostogų žurnalas'!$A$5:$A$200,$A19,'3. Atostogų žurnalas'!$F$5:$F$200,"Patvirtinta",'3. Atostogų žurnalas'!$C$5:$C$200,"&lt;="&amp;('1. Nustatymai'!$C$9+(20-1)*7+6),'3. Atostogų žurnalas'!$D$5:$D$200,"&gt;="&amp;('1. Nustatymai'!$C$9+(20-1)*7)))</f>
        <v/>
      </c>
      <c r="V19" s="106">
        <f>IF($A19="","",COUNTIFS('3. Atostogų žurnalas'!$A$5:$A$200,$A19,'3. Atostogų žurnalas'!$F$5:$F$200,"Patvirtinta",'3. Atostogų žurnalas'!$C$5:$C$200,"&lt;="&amp;('1. Nustatymai'!$C$9+(21-1)*7+6),'3. Atostogų žurnalas'!$D$5:$D$200,"&gt;="&amp;('1. Nustatymai'!$C$9+(21-1)*7)))</f>
        <v/>
      </c>
      <c r="W19" s="106">
        <f>IF($A19="","",COUNTIFS('3. Atostogų žurnalas'!$A$5:$A$200,$A19,'3. Atostogų žurnalas'!$F$5:$F$200,"Patvirtinta",'3. Atostogų žurnalas'!$C$5:$C$200,"&lt;="&amp;('1. Nustatymai'!$C$9+(22-1)*7+6),'3. Atostogų žurnalas'!$D$5:$D$200,"&gt;="&amp;('1. Nustatymai'!$C$9+(22-1)*7)))</f>
        <v/>
      </c>
      <c r="X19" s="106">
        <f>IF($A19="","",COUNTIFS('3. Atostogų žurnalas'!$A$5:$A$200,$A19,'3. Atostogų žurnalas'!$F$5:$F$200,"Patvirtinta",'3. Atostogų žurnalas'!$C$5:$C$200,"&lt;="&amp;('1. Nustatymai'!$C$9+(23-1)*7+6),'3. Atostogų žurnalas'!$D$5:$D$200,"&gt;="&amp;('1. Nustatymai'!$C$9+(23-1)*7)))</f>
        <v/>
      </c>
      <c r="Y19" s="106">
        <f>IF($A19="","",COUNTIFS('3. Atostogų žurnalas'!$A$5:$A$200,$A19,'3. Atostogų žurnalas'!$F$5:$F$200,"Patvirtinta",'3. Atostogų žurnalas'!$C$5:$C$200,"&lt;="&amp;('1. Nustatymai'!$C$9+(24-1)*7+6),'3. Atostogų žurnalas'!$D$5:$D$200,"&gt;="&amp;('1. Nustatymai'!$C$9+(24-1)*7)))</f>
        <v/>
      </c>
      <c r="Z19" s="106">
        <f>IF($A19="","",COUNTIFS('3. Atostogų žurnalas'!$A$5:$A$200,$A19,'3. Atostogų žurnalas'!$F$5:$F$200,"Patvirtinta",'3. Atostogų žurnalas'!$C$5:$C$200,"&lt;="&amp;('1. Nustatymai'!$C$9+(25-1)*7+6),'3. Atostogų žurnalas'!$D$5:$D$200,"&gt;="&amp;('1. Nustatymai'!$C$9+(25-1)*7)))</f>
        <v/>
      </c>
      <c r="AA19" s="106">
        <f>IF($A19="","",COUNTIFS('3. Atostogų žurnalas'!$A$5:$A$200,$A19,'3. Atostogų žurnalas'!$F$5:$F$200,"Patvirtinta",'3. Atostogų žurnalas'!$C$5:$C$200,"&lt;="&amp;('1. Nustatymai'!$C$9+(26-1)*7+6),'3. Atostogų žurnalas'!$D$5:$D$200,"&gt;="&amp;('1. Nustatymai'!$C$9+(26-1)*7)))</f>
        <v/>
      </c>
      <c r="AB19" s="106">
        <f>IF($A19="","",COUNTIFS('3. Atostogų žurnalas'!$A$5:$A$200,$A19,'3. Atostogų žurnalas'!$F$5:$F$200,"Patvirtinta",'3. Atostogų žurnalas'!$C$5:$C$200,"&lt;="&amp;('1. Nustatymai'!$C$9+(27-1)*7+6),'3. Atostogų žurnalas'!$D$5:$D$200,"&gt;="&amp;('1. Nustatymai'!$C$9+(27-1)*7)))</f>
        <v/>
      </c>
      <c r="AC19" s="106">
        <f>IF($A19="","",COUNTIFS('3. Atostogų žurnalas'!$A$5:$A$200,$A19,'3. Atostogų žurnalas'!$F$5:$F$200,"Patvirtinta",'3. Atostogų žurnalas'!$C$5:$C$200,"&lt;="&amp;('1. Nustatymai'!$C$9+(28-1)*7+6),'3. Atostogų žurnalas'!$D$5:$D$200,"&gt;="&amp;('1. Nustatymai'!$C$9+(28-1)*7)))</f>
        <v/>
      </c>
      <c r="AD19" s="106">
        <f>IF($A19="","",COUNTIFS('3. Atostogų žurnalas'!$A$5:$A$200,$A19,'3. Atostogų žurnalas'!$F$5:$F$200,"Patvirtinta",'3. Atostogų žurnalas'!$C$5:$C$200,"&lt;="&amp;('1. Nustatymai'!$C$9+(29-1)*7+6),'3. Atostogų žurnalas'!$D$5:$D$200,"&gt;="&amp;('1. Nustatymai'!$C$9+(29-1)*7)))</f>
        <v/>
      </c>
      <c r="AE19" s="106">
        <f>IF($A19="","",COUNTIFS('3. Atostogų žurnalas'!$A$5:$A$200,$A19,'3. Atostogų žurnalas'!$F$5:$F$200,"Patvirtinta",'3. Atostogų žurnalas'!$C$5:$C$200,"&lt;="&amp;('1. Nustatymai'!$C$9+(30-1)*7+6),'3. Atostogų žurnalas'!$D$5:$D$200,"&gt;="&amp;('1. Nustatymai'!$C$9+(30-1)*7)))</f>
        <v/>
      </c>
      <c r="AF19" s="106">
        <f>IF($A19="","",COUNTIFS('3. Atostogų žurnalas'!$A$5:$A$200,$A19,'3. Atostogų žurnalas'!$F$5:$F$200,"Patvirtinta",'3. Atostogų žurnalas'!$C$5:$C$200,"&lt;="&amp;('1. Nustatymai'!$C$9+(31-1)*7+6),'3. Atostogų žurnalas'!$D$5:$D$200,"&gt;="&amp;('1. Nustatymai'!$C$9+(31-1)*7)))</f>
        <v/>
      </c>
      <c r="AG19" s="106">
        <f>IF($A19="","",COUNTIFS('3. Atostogų žurnalas'!$A$5:$A$200,$A19,'3. Atostogų žurnalas'!$F$5:$F$200,"Patvirtinta",'3. Atostogų žurnalas'!$C$5:$C$200,"&lt;="&amp;('1. Nustatymai'!$C$9+(32-1)*7+6),'3. Atostogų žurnalas'!$D$5:$D$200,"&gt;="&amp;('1. Nustatymai'!$C$9+(32-1)*7)))</f>
        <v/>
      </c>
      <c r="AH19" s="106">
        <f>IF($A19="","",COUNTIFS('3. Atostogų žurnalas'!$A$5:$A$200,$A19,'3. Atostogų žurnalas'!$F$5:$F$200,"Patvirtinta",'3. Atostogų žurnalas'!$C$5:$C$200,"&lt;="&amp;('1. Nustatymai'!$C$9+(33-1)*7+6),'3. Atostogų žurnalas'!$D$5:$D$200,"&gt;="&amp;('1. Nustatymai'!$C$9+(33-1)*7)))</f>
        <v/>
      </c>
      <c r="AI19" s="106">
        <f>IF($A19="","",COUNTIFS('3. Atostogų žurnalas'!$A$5:$A$200,$A19,'3. Atostogų žurnalas'!$F$5:$F$200,"Patvirtinta",'3. Atostogų žurnalas'!$C$5:$C$200,"&lt;="&amp;('1. Nustatymai'!$C$9+(34-1)*7+6),'3. Atostogų žurnalas'!$D$5:$D$200,"&gt;="&amp;('1. Nustatymai'!$C$9+(34-1)*7)))</f>
        <v/>
      </c>
      <c r="AJ19" s="106">
        <f>IF($A19="","",COUNTIFS('3. Atostogų žurnalas'!$A$5:$A$200,$A19,'3. Atostogų žurnalas'!$F$5:$F$200,"Patvirtinta",'3. Atostogų žurnalas'!$C$5:$C$200,"&lt;="&amp;('1. Nustatymai'!$C$9+(35-1)*7+6),'3. Atostogų žurnalas'!$D$5:$D$200,"&gt;="&amp;('1. Nustatymai'!$C$9+(35-1)*7)))</f>
        <v/>
      </c>
      <c r="AK19" s="106">
        <f>IF($A19="","",COUNTIFS('3. Atostogų žurnalas'!$A$5:$A$200,$A19,'3. Atostogų žurnalas'!$F$5:$F$200,"Patvirtinta",'3. Atostogų žurnalas'!$C$5:$C$200,"&lt;="&amp;('1. Nustatymai'!$C$9+(36-1)*7+6),'3. Atostogų žurnalas'!$D$5:$D$200,"&gt;="&amp;('1. Nustatymai'!$C$9+(36-1)*7)))</f>
        <v/>
      </c>
      <c r="AL19" s="106">
        <f>IF($A19="","",COUNTIFS('3. Atostogų žurnalas'!$A$5:$A$200,$A19,'3. Atostogų žurnalas'!$F$5:$F$200,"Patvirtinta",'3. Atostogų žurnalas'!$C$5:$C$200,"&lt;="&amp;('1. Nustatymai'!$C$9+(37-1)*7+6),'3. Atostogų žurnalas'!$D$5:$D$200,"&gt;="&amp;('1. Nustatymai'!$C$9+(37-1)*7)))</f>
        <v/>
      </c>
      <c r="AM19" s="106">
        <f>IF($A19="","",COUNTIFS('3. Atostogų žurnalas'!$A$5:$A$200,$A19,'3. Atostogų žurnalas'!$F$5:$F$200,"Patvirtinta",'3. Atostogų žurnalas'!$C$5:$C$200,"&lt;="&amp;('1. Nustatymai'!$C$9+(38-1)*7+6),'3. Atostogų žurnalas'!$D$5:$D$200,"&gt;="&amp;('1. Nustatymai'!$C$9+(38-1)*7)))</f>
        <v/>
      </c>
      <c r="AN19" s="106">
        <f>IF($A19="","",COUNTIFS('3. Atostogų žurnalas'!$A$5:$A$200,$A19,'3. Atostogų žurnalas'!$F$5:$F$200,"Patvirtinta",'3. Atostogų žurnalas'!$C$5:$C$200,"&lt;="&amp;('1. Nustatymai'!$C$9+(39-1)*7+6),'3. Atostogų žurnalas'!$D$5:$D$200,"&gt;="&amp;('1. Nustatymai'!$C$9+(39-1)*7)))</f>
        <v/>
      </c>
      <c r="AO19" s="106">
        <f>IF($A19="","",COUNTIFS('3. Atostogų žurnalas'!$A$5:$A$200,$A19,'3. Atostogų žurnalas'!$F$5:$F$200,"Patvirtinta",'3. Atostogų žurnalas'!$C$5:$C$200,"&lt;="&amp;('1. Nustatymai'!$C$9+(40-1)*7+6),'3. Atostogų žurnalas'!$D$5:$D$200,"&gt;="&amp;('1. Nustatymai'!$C$9+(40-1)*7)))</f>
        <v/>
      </c>
      <c r="AP19" s="106">
        <f>IF($A19="","",COUNTIFS('3. Atostogų žurnalas'!$A$5:$A$200,$A19,'3. Atostogų žurnalas'!$F$5:$F$200,"Patvirtinta",'3. Atostogų žurnalas'!$C$5:$C$200,"&lt;="&amp;('1. Nustatymai'!$C$9+(41-1)*7+6),'3. Atostogų žurnalas'!$D$5:$D$200,"&gt;="&amp;('1. Nustatymai'!$C$9+(41-1)*7)))</f>
        <v/>
      </c>
      <c r="AQ19" s="106">
        <f>IF($A19="","",COUNTIFS('3. Atostogų žurnalas'!$A$5:$A$200,$A19,'3. Atostogų žurnalas'!$F$5:$F$200,"Patvirtinta",'3. Atostogų žurnalas'!$C$5:$C$200,"&lt;="&amp;('1. Nustatymai'!$C$9+(42-1)*7+6),'3. Atostogų žurnalas'!$D$5:$D$200,"&gt;="&amp;('1. Nustatymai'!$C$9+(42-1)*7)))</f>
        <v/>
      </c>
      <c r="AR19" s="106">
        <f>IF($A19="","",COUNTIFS('3. Atostogų žurnalas'!$A$5:$A$200,$A19,'3. Atostogų žurnalas'!$F$5:$F$200,"Patvirtinta",'3. Atostogų žurnalas'!$C$5:$C$200,"&lt;="&amp;('1. Nustatymai'!$C$9+(43-1)*7+6),'3. Atostogų žurnalas'!$D$5:$D$200,"&gt;="&amp;('1. Nustatymai'!$C$9+(43-1)*7)))</f>
        <v/>
      </c>
      <c r="AS19" s="106">
        <f>IF($A19="","",COUNTIFS('3. Atostogų žurnalas'!$A$5:$A$200,$A19,'3. Atostogų žurnalas'!$F$5:$F$200,"Patvirtinta",'3. Atostogų žurnalas'!$C$5:$C$200,"&lt;="&amp;('1. Nustatymai'!$C$9+(44-1)*7+6),'3. Atostogų žurnalas'!$D$5:$D$200,"&gt;="&amp;('1. Nustatymai'!$C$9+(44-1)*7)))</f>
        <v/>
      </c>
      <c r="AT19" s="106">
        <f>IF($A19="","",COUNTIFS('3. Atostogų žurnalas'!$A$5:$A$200,$A19,'3. Atostogų žurnalas'!$F$5:$F$200,"Patvirtinta",'3. Atostogų žurnalas'!$C$5:$C$200,"&lt;="&amp;('1. Nustatymai'!$C$9+(45-1)*7+6),'3. Atostogų žurnalas'!$D$5:$D$200,"&gt;="&amp;('1. Nustatymai'!$C$9+(45-1)*7)))</f>
        <v/>
      </c>
      <c r="AU19" s="106">
        <f>IF($A19="","",COUNTIFS('3. Atostogų žurnalas'!$A$5:$A$200,$A19,'3. Atostogų žurnalas'!$F$5:$F$200,"Patvirtinta",'3. Atostogų žurnalas'!$C$5:$C$200,"&lt;="&amp;('1. Nustatymai'!$C$9+(46-1)*7+6),'3. Atostogų žurnalas'!$D$5:$D$200,"&gt;="&amp;('1. Nustatymai'!$C$9+(46-1)*7)))</f>
        <v/>
      </c>
      <c r="AV19" s="106">
        <f>IF($A19="","",COUNTIFS('3. Atostogų žurnalas'!$A$5:$A$200,$A19,'3. Atostogų žurnalas'!$F$5:$F$200,"Patvirtinta",'3. Atostogų žurnalas'!$C$5:$C$200,"&lt;="&amp;('1. Nustatymai'!$C$9+(47-1)*7+6),'3. Atostogų žurnalas'!$D$5:$D$200,"&gt;="&amp;('1. Nustatymai'!$C$9+(47-1)*7)))</f>
        <v/>
      </c>
      <c r="AW19" s="106">
        <f>IF($A19="","",COUNTIFS('3. Atostogų žurnalas'!$A$5:$A$200,$A19,'3. Atostogų žurnalas'!$F$5:$F$200,"Patvirtinta",'3. Atostogų žurnalas'!$C$5:$C$200,"&lt;="&amp;('1. Nustatymai'!$C$9+(48-1)*7+6),'3. Atostogų žurnalas'!$D$5:$D$200,"&gt;="&amp;('1. Nustatymai'!$C$9+(48-1)*7)))</f>
        <v/>
      </c>
      <c r="AX19" s="106">
        <f>IF($A19="","",COUNTIFS('3. Atostogų žurnalas'!$A$5:$A$200,$A19,'3. Atostogų žurnalas'!$F$5:$F$200,"Patvirtinta",'3. Atostogų žurnalas'!$C$5:$C$200,"&lt;="&amp;('1. Nustatymai'!$C$9+(49-1)*7+6),'3. Atostogų žurnalas'!$D$5:$D$200,"&gt;="&amp;('1. Nustatymai'!$C$9+(49-1)*7)))</f>
        <v/>
      </c>
      <c r="AY19" s="106">
        <f>IF($A19="","",COUNTIFS('3. Atostogų žurnalas'!$A$5:$A$200,$A19,'3. Atostogų žurnalas'!$F$5:$F$200,"Patvirtinta",'3. Atostogų žurnalas'!$C$5:$C$200,"&lt;="&amp;('1. Nustatymai'!$C$9+(50-1)*7+6),'3. Atostogų žurnalas'!$D$5:$D$200,"&gt;="&amp;('1. Nustatymai'!$C$9+(50-1)*7)))</f>
        <v/>
      </c>
      <c r="AZ19" s="106">
        <f>IF($A19="","",COUNTIFS('3. Atostogų žurnalas'!$A$5:$A$200,$A19,'3. Atostogų žurnalas'!$F$5:$F$200,"Patvirtinta",'3. Atostogų žurnalas'!$C$5:$C$200,"&lt;="&amp;('1. Nustatymai'!$C$9+(51-1)*7+6),'3. Atostogų žurnalas'!$D$5:$D$200,"&gt;="&amp;('1. Nustatymai'!$C$9+(51-1)*7)))</f>
        <v/>
      </c>
      <c r="BA19" s="106">
        <f>IF($A19="","",COUNTIFS('3. Atostogų žurnalas'!$A$5:$A$200,$A19,'3. Atostogų žurnalas'!$F$5:$F$200,"Patvirtinta",'3. Atostogų žurnalas'!$C$5:$C$200,"&lt;="&amp;('1. Nustatymai'!$C$9+(52-1)*7+6),'3. Atostogų žurnalas'!$D$5:$D$200,"&gt;="&amp;('1. Nustatymai'!$C$9+(52-1)*7)))</f>
        <v/>
      </c>
    </row>
    <row r="20" ht="18" customHeight="1" s="55">
      <c r="A20" s="105">
        <f>IF('2. Darbuotojai'!A20="","",'2. Darbuotojai'!A20)</f>
        <v/>
      </c>
      <c r="B20" s="106">
        <f>IF($A20="","",COUNTIFS('3. Atostogų žurnalas'!$A$5:$A$200,$A20,'3. Atostogų žurnalas'!$F$5:$F$200,"Patvirtinta",'3. Atostogų žurnalas'!$C$5:$C$200,"&lt;="&amp;('1. Nustatymai'!$C$9+(1-1)*7+6),'3. Atostogų žurnalas'!$D$5:$D$200,"&gt;="&amp;('1. Nustatymai'!$C$9+(1-1)*7)))</f>
        <v/>
      </c>
      <c r="C20" s="106">
        <f>IF($A20="","",COUNTIFS('3. Atostogų žurnalas'!$A$5:$A$200,$A20,'3. Atostogų žurnalas'!$F$5:$F$200,"Patvirtinta",'3. Atostogų žurnalas'!$C$5:$C$200,"&lt;="&amp;('1. Nustatymai'!$C$9+(2-1)*7+6),'3. Atostogų žurnalas'!$D$5:$D$200,"&gt;="&amp;('1. Nustatymai'!$C$9+(2-1)*7)))</f>
        <v/>
      </c>
      <c r="D20" s="106">
        <f>IF($A20="","",COUNTIFS('3. Atostogų žurnalas'!$A$5:$A$200,$A20,'3. Atostogų žurnalas'!$F$5:$F$200,"Patvirtinta",'3. Atostogų žurnalas'!$C$5:$C$200,"&lt;="&amp;('1. Nustatymai'!$C$9+(3-1)*7+6),'3. Atostogų žurnalas'!$D$5:$D$200,"&gt;="&amp;('1. Nustatymai'!$C$9+(3-1)*7)))</f>
        <v/>
      </c>
      <c r="E20" s="106">
        <f>IF($A20="","",COUNTIFS('3. Atostogų žurnalas'!$A$5:$A$200,$A20,'3. Atostogų žurnalas'!$F$5:$F$200,"Patvirtinta",'3. Atostogų žurnalas'!$C$5:$C$200,"&lt;="&amp;('1. Nustatymai'!$C$9+(4-1)*7+6),'3. Atostogų žurnalas'!$D$5:$D$200,"&gt;="&amp;('1. Nustatymai'!$C$9+(4-1)*7)))</f>
        <v/>
      </c>
      <c r="F20" s="106">
        <f>IF($A20="","",COUNTIFS('3. Atostogų žurnalas'!$A$5:$A$200,$A20,'3. Atostogų žurnalas'!$F$5:$F$200,"Patvirtinta",'3. Atostogų žurnalas'!$C$5:$C$200,"&lt;="&amp;('1. Nustatymai'!$C$9+(5-1)*7+6),'3. Atostogų žurnalas'!$D$5:$D$200,"&gt;="&amp;('1. Nustatymai'!$C$9+(5-1)*7)))</f>
        <v/>
      </c>
      <c r="G20" s="106">
        <f>IF($A20="","",COUNTIFS('3. Atostogų žurnalas'!$A$5:$A$200,$A20,'3. Atostogų žurnalas'!$F$5:$F$200,"Patvirtinta",'3. Atostogų žurnalas'!$C$5:$C$200,"&lt;="&amp;('1. Nustatymai'!$C$9+(6-1)*7+6),'3. Atostogų žurnalas'!$D$5:$D$200,"&gt;="&amp;('1. Nustatymai'!$C$9+(6-1)*7)))</f>
        <v/>
      </c>
      <c r="H20" s="106">
        <f>IF($A20="","",COUNTIFS('3. Atostogų žurnalas'!$A$5:$A$200,$A20,'3. Atostogų žurnalas'!$F$5:$F$200,"Patvirtinta",'3. Atostogų žurnalas'!$C$5:$C$200,"&lt;="&amp;('1. Nustatymai'!$C$9+(7-1)*7+6),'3. Atostogų žurnalas'!$D$5:$D$200,"&gt;="&amp;('1. Nustatymai'!$C$9+(7-1)*7)))</f>
        <v/>
      </c>
      <c r="I20" s="106">
        <f>IF($A20="","",COUNTIFS('3. Atostogų žurnalas'!$A$5:$A$200,$A20,'3. Atostogų žurnalas'!$F$5:$F$200,"Patvirtinta",'3. Atostogų žurnalas'!$C$5:$C$200,"&lt;="&amp;('1. Nustatymai'!$C$9+(8-1)*7+6),'3. Atostogų žurnalas'!$D$5:$D$200,"&gt;="&amp;('1. Nustatymai'!$C$9+(8-1)*7)))</f>
        <v/>
      </c>
      <c r="J20" s="106">
        <f>IF($A20="","",COUNTIFS('3. Atostogų žurnalas'!$A$5:$A$200,$A20,'3. Atostogų žurnalas'!$F$5:$F$200,"Patvirtinta",'3. Atostogų žurnalas'!$C$5:$C$200,"&lt;="&amp;('1. Nustatymai'!$C$9+(9-1)*7+6),'3. Atostogų žurnalas'!$D$5:$D$200,"&gt;="&amp;('1. Nustatymai'!$C$9+(9-1)*7)))</f>
        <v/>
      </c>
      <c r="K20" s="106">
        <f>IF($A20="","",COUNTIFS('3. Atostogų žurnalas'!$A$5:$A$200,$A20,'3. Atostogų žurnalas'!$F$5:$F$200,"Patvirtinta",'3. Atostogų žurnalas'!$C$5:$C$200,"&lt;="&amp;('1. Nustatymai'!$C$9+(10-1)*7+6),'3. Atostogų žurnalas'!$D$5:$D$200,"&gt;="&amp;('1. Nustatymai'!$C$9+(10-1)*7)))</f>
        <v/>
      </c>
      <c r="L20" s="106">
        <f>IF($A20="","",COUNTIFS('3. Atostogų žurnalas'!$A$5:$A$200,$A20,'3. Atostogų žurnalas'!$F$5:$F$200,"Patvirtinta",'3. Atostogų žurnalas'!$C$5:$C$200,"&lt;="&amp;('1. Nustatymai'!$C$9+(11-1)*7+6),'3. Atostogų žurnalas'!$D$5:$D$200,"&gt;="&amp;('1. Nustatymai'!$C$9+(11-1)*7)))</f>
        <v/>
      </c>
      <c r="M20" s="106">
        <f>IF($A20="","",COUNTIFS('3. Atostogų žurnalas'!$A$5:$A$200,$A20,'3. Atostogų žurnalas'!$F$5:$F$200,"Patvirtinta",'3. Atostogų žurnalas'!$C$5:$C$200,"&lt;="&amp;('1. Nustatymai'!$C$9+(12-1)*7+6),'3. Atostogų žurnalas'!$D$5:$D$200,"&gt;="&amp;('1. Nustatymai'!$C$9+(12-1)*7)))</f>
        <v/>
      </c>
      <c r="N20" s="106">
        <f>IF($A20="","",COUNTIFS('3. Atostogų žurnalas'!$A$5:$A$200,$A20,'3. Atostogų žurnalas'!$F$5:$F$200,"Patvirtinta",'3. Atostogų žurnalas'!$C$5:$C$200,"&lt;="&amp;('1. Nustatymai'!$C$9+(13-1)*7+6),'3. Atostogų žurnalas'!$D$5:$D$200,"&gt;="&amp;('1. Nustatymai'!$C$9+(13-1)*7)))</f>
        <v/>
      </c>
      <c r="O20" s="106">
        <f>IF($A20="","",COUNTIFS('3. Atostogų žurnalas'!$A$5:$A$200,$A20,'3. Atostogų žurnalas'!$F$5:$F$200,"Patvirtinta",'3. Atostogų žurnalas'!$C$5:$C$200,"&lt;="&amp;('1. Nustatymai'!$C$9+(14-1)*7+6),'3. Atostogų žurnalas'!$D$5:$D$200,"&gt;="&amp;('1. Nustatymai'!$C$9+(14-1)*7)))</f>
        <v/>
      </c>
      <c r="P20" s="106">
        <f>IF($A20="","",COUNTIFS('3. Atostogų žurnalas'!$A$5:$A$200,$A20,'3. Atostogų žurnalas'!$F$5:$F$200,"Patvirtinta",'3. Atostogų žurnalas'!$C$5:$C$200,"&lt;="&amp;('1. Nustatymai'!$C$9+(15-1)*7+6),'3. Atostogų žurnalas'!$D$5:$D$200,"&gt;="&amp;('1. Nustatymai'!$C$9+(15-1)*7)))</f>
        <v/>
      </c>
      <c r="Q20" s="106">
        <f>IF($A20="","",COUNTIFS('3. Atostogų žurnalas'!$A$5:$A$200,$A20,'3. Atostogų žurnalas'!$F$5:$F$200,"Patvirtinta",'3. Atostogų žurnalas'!$C$5:$C$200,"&lt;="&amp;('1. Nustatymai'!$C$9+(16-1)*7+6),'3. Atostogų žurnalas'!$D$5:$D$200,"&gt;="&amp;('1. Nustatymai'!$C$9+(16-1)*7)))</f>
        <v/>
      </c>
      <c r="R20" s="106">
        <f>IF($A20="","",COUNTIFS('3. Atostogų žurnalas'!$A$5:$A$200,$A20,'3. Atostogų žurnalas'!$F$5:$F$200,"Patvirtinta",'3. Atostogų žurnalas'!$C$5:$C$200,"&lt;="&amp;('1. Nustatymai'!$C$9+(17-1)*7+6),'3. Atostogų žurnalas'!$D$5:$D$200,"&gt;="&amp;('1. Nustatymai'!$C$9+(17-1)*7)))</f>
        <v/>
      </c>
      <c r="S20" s="106">
        <f>IF($A20="","",COUNTIFS('3. Atostogų žurnalas'!$A$5:$A$200,$A20,'3. Atostogų žurnalas'!$F$5:$F$200,"Patvirtinta",'3. Atostogų žurnalas'!$C$5:$C$200,"&lt;="&amp;('1. Nustatymai'!$C$9+(18-1)*7+6),'3. Atostogų žurnalas'!$D$5:$D$200,"&gt;="&amp;('1. Nustatymai'!$C$9+(18-1)*7)))</f>
        <v/>
      </c>
      <c r="T20" s="106">
        <f>IF($A20="","",COUNTIFS('3. Atostogų žurnalas'!$A$5:$A$200,$A20,'3. Atostogų žurnalas'!$F$5:$F$200,"Patvirtinta",'3. Atostogų žurnalas'!$C$5:$C$200,"&lt;="&amp;('1. Nustatymai'!$C$9+(19-1)*7+6),'3. Atostogų žurnalas'!$D$5:$D$200,"&gt;="&amp;('1. Nustatymai'!$C$9+(19-1)*7)))</f>
        <v/>
      </c>
      <c r="U20" s="106">
        <f>IF($A20="","",COUNTIFS('3. Atostogų žurnalas'!$A$5:$A$200,$A20,'3. Atostogų žurnalas'!$F$5:$F$200,"Patvirtinta",'3. Atostogų žurnalas'!$C$5:$C$200,"&lt;="&amp;('1. Nustatymai'!$C$9+(20-1)*7+6),'3. Atostogų žurnalas'!$D$5:$D$200,"&gt;="&amp;('1. Nustatymai'!$C$9+(20-1)*7)))</f>
        <v/>
      </c>
      <c r="V20" s="106">
        <f>IF($A20="","",COUNTIFS('3. Atostogų žurnalas'!$A$5:$A$200,$A20,'3. Atostogų žurnalas'!$F$5:$F$200,"Patvirtinta",'3. Atostogų žurnalas'!$C$5:$C$200,"&lt;="&amp;('1. Nustatymai'!$C$9+(21-1)*7+6),'3. Atostogų žurnalas'!$D$5:$D$200,"&gt;="&amp;('1. Nustatymai'!$C$9+(21-1)*7)))</f>
        <v/>
      </c>
      <c r="W20" s="106">
        <f>IF($A20="","",COUNTIFS('3. Atostogų žurnalas'!$A$5:$A$200,$A20,'3. Atostogų žurnalas'!$F$5:$F$200,"Patvirtinta",'3. Atostogų žurnalas'!$C$5:$C$200,"&lt;="&amp;('1. Nustatymai'!$C$9+(22-1)*7+6),'3. Atostogų žurnalas'!$D$5:$D$200,"&gt;="&amp;('1. Nustatymai'!$C$9+(22-1)*7)))</f>
        <v/>
      </c>
      <c r="X20" s="106">
        <f>IF($A20="","",COUNTIFS('3. Atostogų žurnalas'!$A$5:$A$200,$A20,'3. Atostogų žurnalas'!$F$5:$F$200,"Patvirtinta",'3. Atostogų žurnalas'!$C$5:$C$200,"&lt;="&amp;('1. Nustatymai'!$C$9+(23-1)*7+6),'3. Atostogų žurnalas'!$D$5:$D$200,"&gt;="&amp;('1. Nustatymai'!$C$9+(23-1)*7)))</f>
        <v/>
      </c>
      <c r="Y20" s="106">
        <f>IF($A20="","",COUNTIFS('3. Atostogų žurnalas'!$A$5:$A$200,$A20,'3. Atostogų žurnalas'!$F$5:$F$200,"Patvirtinta",'3. Atostogų žurnalas'!$C$5:$C$200,"&lt;="&amp;('1. Nustatymai'!$C$9+(24-1)*7+6),'3. Atostogų žurnalas'!$D$5:$D$200,"&gt;="&amp;('1. Nustatymai'!$C$9+(24-1)*7)))</f>
        <v/>
      </c>
      <c r="Z20" s="106">
        <f>IF($A20="","",COUNTIFS('3. Atostogų žurnalas'!$A$5:$A$200,$A20,'3. Atostogų žurnalas'!$F$5:$F$200,"Patvirtinta",'3. Atostogų žurnalas'!$C$5:$C$200,"&lt;="&amp;('1. Nustatymai'!$C$9+(25-1)*7+6),'3. Atostogų žurnalas'!$D$5:$D$200,"&gt;="&amp;('1. Nustatymai'!$C$9+(25-1)*7)))</f>
        <v/>
      </c>
      <c r="AA20" s="106">
        <f>IF($A20="","",COUNTIFS('3. Atostogų žurnalas'!$A$5:$A$200,$A20,'3. Atostogų žurnalas'!$F$5:$F$200,"Patvirtinta",'3. Atostogų žurnalas'!$C$5:$C$200,"&lt;="&amp;('1. Nustatymai'!$C$9+(26-1)*7+6),'3. Atostogų žurnalas'!$D$5:$D$200,"&gt;="&amp;('1. Nustatymai'!$C$9+(26-1)*7)))</f>
        <v/>
      </c>
      <c r="AB20" s="106">
        <f>IF($A20="","",COUNTIFS('3. Atostogų žurnalas'!$A$5:$A$200,$A20,'3. Atostogų žurnalas'!$F$5:$F$200,"Patvirtinta",'3. Atostogų žurnalas'!$C$5:$C$200,"&lt;="&amp;('1. Nustatymai'!$C$9+(27-1)*7+6),'3. Atostogų žurnalas'!$D$5:$D$200,"&gt;="&amp;('1. Nustatymai'!$C$9+(27-1)*7)))</f>
        <v/>
      </c>
      <c r="AC20" s="106">
        <f>IF($A20="","",COUNTIFS('3. Atostogų žurnalas'!$A$5:$A$200,$A20,'3. Atostogų žurnalas'!$F$5:$F$200,"Patvirtinta",'3. Atostogų žurnalas'!$C$5:$C$200,"&lt;="&amp;('1. Nustatymai'!$C$9+(28-1)*7+6),'3. Atostogų žurnalas'!$D$5:$D$200,"&gt;="&amp;('1. Nustatymai'!$C$9+(28-1)*7)))</f>
        <v/>
      </c>
      <c r="AD20" s="106">
        <f>IF($A20="","",COUNTIFS('3. Atostogų žurnalas'!$A$5:$A$200,$A20,'3. Atostogų žurnalas'!$F$5:$F$200,"Patvirtinta",'3. Atostogų žurnalas'!$C$5:$C$200,"&lt;="&amp;('1. Nustatymai'!$C$9+(29-1)*7+6),'3. Atostogų žurnalas'!$D$5:$D$200,"&gt;="&amp;('1. Nustatymai'!$C$9+(29-1)*7)))</f>
        <v/>
      </c>
      <c r="AE20" s="106">
        <f>IF($A20="","",COUNTIFS('3. Atostogų žurnalas'!$A$5:$A$200,$A20,'3. Atostogų žurnalas'!$F$5:$F$200,"Patvirtinta",'3. Atostogų žurnalas'!$C$5:$C$200,"&lt;="&amp;('1. Nustatymai'!$C$9+(30-1)*7+6),'3. Atostogų žurnalas'!$D$5:$D$200,"&gt;="&amp;('1. Nustatymai'!$C$9+(30-1)*7)))</f>
        <v/>
      </c>
      <c r="AF20" s="106">
        <f>IF($A20="","",COUNTIFS('3. Atostogų žurnalas'!$A$5:$A$200,$A20,'3. Atostogų žurnalas'!$F$5:$F$200,"Patvirtinta",'3. Atostogų žurnalas'!$C$5:$C$200,"&lt;="&amp;('1. Nustatymai'!$C$9+(31-1)*7+6),'3. Atostogų žurnalas'!$D$5:$D$200,"&gt;="&amp;('1. Nustatymai'!$C$9+(31-1)*7)))</f>
        <v/>
      </c>
      <c r="AG20" s="106">
        <f>IF($A20="","",COUNTIFS('3. Atostogų žurnalas'!$A$5:$A$200,$A20,'3. Atostogų žurnalas'!$F$5:$F$200,"Patvirtinta",'3. Atostogų žurnalas'!$C$5:$C$200,"&lt;="&amp;('1. Nustatymai'!$C$9+(32-1)*7+6),'3. Atostogų žurnalas'!$D$5:$D$200,"&gt;="&amp;('1. Nustatymai'!$C$9+(32-1)*7)))</f>
        <v/>
      </c>
      <c r="AH20" s="106">
        <f>IF($A20="","",COUNTIFS('3. Atostogų žurnalas'!$A$5:$A$200,$A20,'3. Atostogų žurnalas'!$F$5:$F$200,"Patvirtinta",'3. Atostogų žurnalas'!$C$5:$C$200,"&lt;="&amp;('1. Nustatymai'!$C$9+(33-1)*7+6),'3. Atostogų žurnalas'!$D$5:$D$200,"&gt;="&amp;('1. Nustatymai'!$C$9+(33-1)*7)))</f>
        <v/>
      </c>
      <c r="AI20" s="106">
        <f>IF($A20="","",COUNTIFS('3. Atostogų žurnalas'!$A$5:$A$200,$A20,'3. Atostogų žurnalas'!$F$5:$F$200,"Patvirtinta",'3. Atostogų žurnalas'!$C$5:$C$200,"&lt;="&amp;('1. Nustatymai'!$C$9+(34-1)*7+6),'3. Atostogų žurnalas'!$D$5:$D$200,"&gt;="&amp;('1. Nustatymai'!$C$9+(34-1)*7)))</f>
        <v/>
      </c>
      <c r="AJ20" s="106">
        <f>IF($A20="","",COUNTIFS('3. Atostogų žurnalas'!$A$5:$A$200,$A20,'3. Atostogų žurnalas'!$F$5:$F$200,"Patvirtinta",'3. Atostogų žurnalas'!$C$5:$C$200,"&lt;="&amp;('1. Nustatymai'!$C$9+(35-1)*7+6),'3. Atostogų žurnalas'!$D$5:$D$200,"&gt;="&amp;('1. Nustatymai'!$C$9+(35-1)*7)))</f>
        <v/>
      </c>
      <c r="AK20" s="106">
        <f>IF($A20="","",COUNTIFS('3. Atostogų žurnalas'!$A$5:$A$200,$A20,'3. Atostogų žurnalas'!$F$5:$F$200,"Patvirtinta",'3. Atostogų žurnalas'!$C$5:$C$200,"&lt;="&amp;('1. Nustatymai'!$C$9+(36-1)*7+6),'3. Atostogų žurnalas'!$D$5:$D$200,"&gt;="&amp;('1. Nustatymai'!$C$9+(36-1)*7)))</f>
        <v/>
      </c>
      <c r="AL20" s="106">
        <f>IF($A20="","",COUNTIFS('3. Atostogų žurnalas'!$A$5:$A$200,$A20,'3. Atostogų žurnalas'!$F$5:$F$200,"Patvirtinta",'3. Atostogų žurnalas'!$C$5:$C$200,"&lt;="&amp;('1. Nustatymai'!$C$9+(37-1)*7+6),'3. Atostogų žurnalas'!$D$5:$D$200,"&gt;="&amp;('1. Nustatymai'!$C$9+(37-1)*7)))</f>
        <v/>
      </c>
      <c r="AM20" s="106">
        <f>IF($A20="","",COUNTIFS('3. Atostogų žurnalas'!$A$5:$A$200,$A20,'3. Atostogų žurnalas'!$F$5:$F$200,"Patvirtinta",'3. Atostogų žurnalas'!$C$5:$C$200,"&lt;="&amp;('1. Nustatymai'!$C$9+(38-1)*7+6),'3. Atostogų žurnalas'!$D$5:$D$200,"&gt;="&amp;('1. Nustatymai'!$C$9+(38-1)*7)))</f>
        <v/>
      </c>
      <c r="AN20" s="106">
        <f>IF($A20="","",COUNTIFS('3. Atostogų žurnalas'!$A$5:$A$200,$A20,'3. Atostogų žurnalas'!$F$5:$F$200,"Patvirtinta",'3. Atostogų žurnalas'!$C$5:$C$200,"&lt;="&amp;('1. Nustatymai'!$C$9+(39-1)*7+6),'3. Atostogų žurnalas'!$D$5:$D$200,"&gt;="&amp;('1. Nustatymai'!$C$9+(39-1)*7)))</f>
        <v/>
      </c>
      <c r="AO20" s="106">
        <f>IF($A20="","",COUNTIFS('3. Atostogų žurnalas'!$A$5:$A$200,$A20,'3. Atostogų žurnalas'!$F$5:$F$200,"Patvirtinta",'3. Atostogų žurnalas'!$C$5:$C$200,"&lt;="&amp;('1. Nustatymai'!$C$9+(40-1)*7+6),'3. Atostogų žurnalas'!$D$5:$D$200,"&gt;="&amp;('1. Nustatymai'!$C$9+(40-1)*7)))</f>
        <v/>
      </c>
      <c r="AP20" s="106">
        <f>IF($A20="","",COUNTIFS('3. Atostogų žurnalas'!$A$5:$A$200,$A20,'3. Atostogų žurnalas'!$F$5:$F$200,"Patvirtinta",'3. Atostogų žurnalas'!$C$5:$C$200,"&lt;="&amp;('1. Nustatymai'!$C$9+(41-1)*7+6),'3. Atostogų žurnalas'!$D$5:$D$200,"&gt;="&amp;('1. Nustatymai'!$C$9+(41-1)*7)))</f>
        <v/>
      </c>
      <c r="AQ20" s="106">
        <f>IF($A20="","",COUNTIFS('3. Atostogų žurnalas'!$A$5:$A$200,$A20,'3. Atostogų žurnalas'!$F$5:$F$200,"Patvirtinta",'3. Atostogų žurnalas'!$C$5:$C$200,"&lt;="&amp;('1. Nustatymai'!$C$9+(42-1)*7+6),'3. Atostogų žurnalas'!$D$5:$D$200,"&gt;="&amp;('1. Nustatymai'!$C$9+(42-1)*7)))</f>
        <v/>
      </c>
      <c r="AR20" s="106">
        <f>IF($A20="","",COUNTIFS('3. Atostogų žurnalas'!$A$5:$A$200,$A20,'3. Atostogų žurnalas'!$F$5:$F$200,"Patvirtinta",'3. Atostogų žurnalas'!$C$5:$C$200,"&lt;="&amp;('1. Nustatymai'!$C$9+(43-1)*7+6),'3. Atostogų žurnalas'!$D$5:$D$200,"&gt;="&amp;('1. Nustatymai'!$C$9+(43-1)*7)))</f>
        <v/>
      </c>
      <c r="AS20" s="106">
        <f>IF($A20="","",COUNTIFS('3. Atostogų žurnalas'!$A$5:$A$200,$A20,'3. Atostogų žurnalas'!$F$5:$F$200,"Patvirtinta",'3. Atostogų žurnalas'!$C$5:$C$200,"&lt;="&amp;('1. Nustatymai'!$C$9+(44-1)*7+6),'3. Atostogų žurnalas'!$D$5:$D$200,"&gt;="&amp;('1. Nustatymai'!$C$9+(44-1)*7)))</f>
        <v/>
      </c>
      <c r="AT20" s="106">
        <f>IF($A20="","",COUNTIFS('3. Atostogų žurnalas'!$A$5:$A$200,$A20,'3. Atostogų žurnalas'!$F$5:$F$200,"Patvirtinta",'3. Atostogų žurnalas'!$C$5:$C$200,"&lt;="&amp;('1. Nustatymai'!$C$9+(45-1)*7+6),'3. Atostogų žurnalas'!$D$5:$D$200,"&gt;="&amp;('1. Nustatymai'!$C$9+(45-1)*7)))</f>
        <v/>
      </c>
      <c r="AU20" s="106">
        <f>IF($A20="","",COUNTIFS('3. Atostogų žurnalas'!$A$5:$A$200,$A20,'3. Atostogų žurnalas'!$F$5:$F$200,"Patvirtinta",'3. Atostogų žurnalas'!$C$5:$C$200,"&lt;="&amp;('1. Nustatymai'!$C$9+(46-1)*7+6),'3. Atostogų žurnalas'!$D$5:$D$200,"&gt;="&amp;('1. Nustatymai'!$C$9+(46-1)*7)))</f>
        <v/>
      </c>
      <c r="AV20" s="106">
        <f>IF($A20="","",COUNTIFS('3. Atostogų žurnalas'!$A$5:$A$200,$A20,'3. Atostogų žurnalas'!$F$5:$F$200,"Patvirtinta",'3. Atostogų žurnalas'!$C$5:$C$200,"&lt;="&amp;('1. Nustatymai'!$C$9+(47-1)*7+6),'3. Atostogų žurnalas'!$D$5:$D$200,"&gt;="&amp;('1. Nustatymai'!$C$9+(47-1)*7)))</f>
        <v/>
      </c>
      <c r="AW20" s="106">
        <f>IF($A20="","",COUNTIFS('3. Atostogų žurnalas'!$A$5:$A$200,$A20,'3. Atostogų žurnalas'!$F$5:$F$200,"Patvirtinta",'3. Atostogų žurnalas'!$C$5:$C$200,"&lt;="&amp;('1. Nustatymai'!$C$9+(48-1)*7+6),'3. Atostogų žurnalas'!$D$5:$D$200,"&gt;="&amp;('1. Nustatymai'!$C$9+(48-1)*7)))</f>
        <v/>
      </c>
      <c r="AX20" s="106">
        <f>IF($A20="","",COUNTIFS('3. Atostogų žurnalas'!$A$5:$A$200,$A20,'3. Atostogų žurnalas'!$F$5:$F$200,"Patvirtinta",'3. Atostogų žurnalas'!$C$5:$C$200,"&lt;="&amp;('1. Nustatymai'!$C$9+(49-1)*7+6),'3. Atostogų žurnalas'!$D$5:$D$200,"&gt;="&amp;('1. Nustatymai'!$C$9+(49-1)*7)))</f>
        <v/>
      </c>
      <c r="AY20" s="106">
        <f>IF($A20="","",COUNTIFS('3. Atostogų žurnalas'!$A$5:$A$200,$A20,'3. Atostogų žurnalas'!$F$5:$F$200,"Patvirtinta",'3. Atostogų žurnalas'!$C$5:$C$200,"&lt;="&amp;('1. Nustatymai'!$C$9+(50-1)*7+6),'3. Atostogų žurnalas'!$D$5:$D$200,"&gt;="&amp;('1. Nustatymai'!$C$9+(50-1)*7)))</f>
        <v/>
      </c>
      <c r="AZ20" s="106">
        <f>IF($A20="","",COUNTIFS('3. Atostogų žurnalas'!$A$5:$A$200,$A20,'3. Atostogų žurnalas'!$F$5:$F$200,"Patvirtinta",'3. Atostogų žurnalas'!$C$5:$C$200,"&lt;="&amp;('1. Nustatymai'!$C$9+(51-1)*7+6),'3. Atostogų žurnalas'!$D$5:$D$200,"&gt;="&amp;('1. Nustatymai'!$C$9+(51-1)*7)))</f>
        <v/>
      </c>
      <c r="BA20" s="106">
        <f>IF($A20="","",COUNTIFS('3. Atostogų žurnalas'!$A$5:$A$200,$A20,'3. Atostogų žurnalas'!$F$5:$F$200,"Patvirtinta",'3. Atostogų žurnalas'!$C$5:$C$200,"&lt;="&amp;('1. Nustatymai'!$C$9+(52-1)*7+6),'3. Atostogų žurnalas'!$D$5:$D$200,"&gt;="&amp;('1. Nustatymai'!$C$9+(52-1)*7)))</f>
        <v/>
      </c>
    </row>
    <row r="21" ht="18" customHeight="1" s="55">
      <c r="A21" s="105">
        <f>IF('2. Darbuotojai'!A21="","",'2. Darbuotojai'!A21)</f>
        <v/>
      </c>
      <c r="B21" s="106">
        <f>IF($A21="","",COUNTIFS('3. Atostogų žurnalas'!$A$5:$A$200,$A21,'3. Atostogų žurnalas'!$F$5:$F$200,"Patvirtinta",'3. Atostogų žurnalas'!$C$5:$C$200,"&lt;="&amp;('1. Nustatymai'!$C$9+(1-1)*7+6),'3. Atostogų žurnalas'!$D$5:$D$200,"&gt;="&amp;('1. Nustatymai'!$C$9+(1-1)*7)))</f>
        <v/>
      </c>
      <c r="C21" s="106">
        <f>IF($A21="","",COUNTIFS('3. Atostogų žurnalas'!$A$5:$A$200,$A21,'3. Atostogų žurnalas'!$F$5:$F$200,"Patvirtinta",'3. Atostogų žurnalas'!$C$5:$C$200,"&lt;="&amp;('1. Nustatymai'!$C$9+(2-1)*7+6),'3. Atostogų žurnalas'!$D$5:$D$200,"&gt;="&amp;('1. Nustatymai'!$C$9+(2-1)*7)))</f>
        <v/>
      </c>
      <c r="D21" s="106">
        <f>IF($A21="","",COUNTIFS('3. Atostogų žurnalas'!$A$5:$A$200,$A21,'3. Atostogų žurnalas'!$F$5:$F$200,"Patvirtinta",'3. Atostogų žurnalas'!$C$5:$C$200,"&lt;="&amp;('1. Nustatymai'!$C$9+(3-1)*7+6),'3. Atostogų žurnalas'!$D$5:$D$200,"&gt;="&amp;('1. Nustatymai'!$C$9+(3-1)*7)))</f>
        <v/>
      </c>
      <c r="E21" s="106">
        <f>IF($A21="","",COUNTIFS('3. Atostogų žurnalas'!$A$5:$A$200,$A21,'3. Atostogų žurnalas'!$F$5:$F$200,"Patvirtinta",'3. Atostogų žurnalas'!$C$5:$C$200,"&lt;="&amp;('1. Nustatymai'!$C$9+(4-1)*7+6),'3. Atostogų žurnalas'!$D$5:$D$200,"&gt;="&amp;('1. Nustatymai'!$C$9+(4-1)*7)))</f>
        <v/>
      </c>
      <c r="F21" s="106">
        <f>IF($A21="","",COUNTIFS('3. Atostogų žurnalas'!$A$5:$A$200,$A21,'3. Atostogų žurnalas'!$F$5:$F$200,"Patvirtinta",'3. Atostogų žurnalas'!$C$5:$C$200,"&lt;="&amp;('1. Nustatymai'!$C$9+(5-1)*7+6),'3. Atostogų žurnalas'!$D$5:$D$200,"&gt;="&amp;('1. Nustatymai'!$C$9+(5-1)*7)))</f>
        <v/>
      </c>
      <c r="G21" s="106">
        <f>IF($A21="","",COUNTIFS('3. Atostogų žurnalas'!$A$5:$A$200,$A21,'3. Atostogų žurnalas'!$F$5:$F$200,"Patvirtinta",'3. Atostogų žurnalas'!$C$5:$C$200,"&lt;="&amp;('1. Nustatymai'!$C$9+(6-1)*7+6),'3. Atostogų žurnalas'!$D$5:$D$200,"&gt;="&amp;('1. Nustatymai'!$C$9+(6-1)*7)))</f>
        <v/>
      </c>
      <c r="H21" s="106">
        <f>IF($A21="","",COUNTIFS('3. Atostogų žurnalas'!$A$5:$A$200,$A21,'3. Atostogų žurnalas'!$F$5:$F$200,"Patvirtinta",'3. Atostogų žurnalas'!$C$5:$C$200,"&lt;="&amp;('1. Nustatymai'!$C$9+(7-1)*7+6),'3. Atostogų žurnalas'!$D$5:$D$200,"&gt;="&amp;('1. Nustatymai'!$C$9+(7-1)*7)))</f>
        <v/>
      </c>
      <c r="I21" s="106">
        <f>IF($A21="","",COUNTIFS('3. Atostogų žurnalas'!$A$5:$A$200,$A21,'3. Atostogų žurnalas'!$F$5:$F$200,"Patvirtinta",'3. Atostogų žurnalas'!$C$5:$C$200,"&lt;="&amp;('1. Nustatymai'!$C$9+(8-1)*7+6),'3. Atostogų žurnalas'!$D$5:$D$200,"&gt;="&amp;('1. Nustatymai'!$C$9+(8-1)*7)))</f>
        <v/>
      </c>
      <c r="J21" s="106">
        <f>IF($A21="","",COUNTIFS('3. Atostogų žurnalas'!$A$5:$A$200,$A21,'3. Atostogų žurnalas'!$F$5:$F$200,"Patvirtinta",'3. Atostogų žurnalas'!$C$5:$C$200,"&lt;="&amp;('1. Nustatymai'!$C$9+(9-1)*7+6),'3. Atostogų žurnalas'!$D$5:$D$200,"&gt;="&amp;('1. Nustatymai'!$C$9+(9-1)*7)))</f>
        <v/>
      </c>
      <c r="K21" s="106">
        <f>IF($A21="","",COUNTIFS('3. Atostogų žurnalas'!$A$5:$A$200,$A21,'3. Atostogų žurnalas'!$F$5:$F$200,"Patvirtinta",'3. Atostogų žurnalas'!$C$5:$C$200,"&lt;="&amp;('1. Nustatymai'!$C$9+(10-1)*7+6),'3. Atostogų žurnalas'!$D$5:$D$200,"&gt;="&amp;('1. Nustatymai'!$C$9+(10-1)*7)))</f>
        <v/>
      </c>
      <c r="L21" s="106">
        <f>IF($A21="","",COUNTIFS('3. Atostogų žurnalas'!$A$5:$A$200,$A21,'3. Atostogų žurnalas'!$F$5:$F$200,"Patvirtinta",'3. Atostogų žurnalas'!$C$5:$C$200,"&lt;="&amp;('1. Nustatymai'!$C$9+(11-1)*7+6),'3. Atostogų žurnalas'!$D$5:$D$200,"&gt;="&amp;('1. Nustatymai'!$C$9+(11-1)*7)))</f>
        <v/>
      </c>
      <c r="M21" s="106">
        <f>IF($A21="","",COUNTIFS('3. Atostogų žurnalas'!$A$5:$A$200,$A21,'3. Atostogų žurnalas'!$F$5:$F$200,"Patvirtinta",'3. Atostogų žurnalas'!$C$5:$C$200,"&lt;="&amp;('1. Nustatymai'!$C$9+(12-1)*7+6),'3. Atostogų žurnalas'!$D$5:$D$200,"&gt;="&amp;('1. Nustatymai'!$C$9+(12-1)*7)))</f>
        <v/>
      </c>
      <c r="N21" s="106">
        <f>IF($A21="","",COUNTIFS('3. Atostogų žurnalas'!$A$5:$A$200,$A21,'3. Atostogų žurnalas'!$F$5:$F$200,"Patvirtinta",'3. Atostogų žurnalas'!$C$5:$C$200,"&lt;="&amp;('1. Nustatymai'!$C$9+(13-1)*7+6),'3. Atostogų žurnalas'!$D$5:$D$200,"&gt;="&amp;('1. Nustatymai'!$C$9+(13-1)*7)))</f>
        <v/>
      </c>
      <c r="O21" s="106">
        <f>IF($A21="","",COUNTIFS('3. Atostogų žurnalas'!$A$5:$A$200,$A21,'3. Atostogų žurnalas'!$F$5:$F$200,"Patvirtinta",'3. Atostogų žurnalas'!$C$5:$C$200,"&lt;="&amp;('1. Nustatymai'!$C$9+(14-1)*7+6),'3. Atostogų žurnalas'!$D$5:$D$200,"&gt;="&amp;('1. Nustatymai'!$C$9+(14-1)*7)))</f>
        <v/>
      </c>
      <c r="P21" s="106">
        <f>IF($A21="","",COUNTIFS('3. Atostogų žurnalas'!$A$5:$A$200,$A21,'3. Atostogų žurnalas'!$F$5:$F$200,"Patvirtinta",'3. Atostogų žurnalas'!$C$5:$C$200,"&lt;="&amp;('1. Nustatymai'!$C$9+(15-1)*7+6),'3. Atostogų žurnalas'!$D$5:$D$200,"&gt;="&amp;('1. Nustatymai'!$C$9+(15-1)*7)))</f>
        <v/>
      </c>
      <c r="Q21" s="106">
        <f>IF($A21="","",COUNTIFS('3. Atostogų žurnalas'!$A$5:$A$200,$A21,'3. Atostogų žurnalas'!$F$5:$F$200,"Patvirtinta",'3. Atostogų žurnalas'!$C$5:$C$200,"&lt;="&amp;('1. Nustatymai'!$C$9+(16-1)*7+6),'3. Atostogų žurnalas'!$D$5:$D$200,"&gt;="&amp;('1. Nustatymai'!$C$9+(16-1)*7)))</f>
        <v/>
      </c>
      <c r="R21" s="106">
        <f>IF($A21="","",COUNTIFS('3. Atostogų žurnalas'!$A$5:$A$200,$A21,'3. Atostogų žurnalas'!$F$5:$F$200,"Patvirtinta",'3. Atostogų žurnalas'!$C$5:$C$200,"&lt;="&amp;('1. Nustatymai'!$C$9+(17-1)*7+6),'3. Atostogų žurnalas'!$D$5:$D$200,"&gt;="&amp;('1. Nustatymai'!$C$9+(17-1)*7)))</f>
        <v/>
      </c>
      <c r="S21" s="106">
        <f>IF($A21="","",COUNTIFS('3. Atostogų žurnalas'!$A$5:$A$200,$A21,'3. Atostogų žurnalas'!$F$5:$F$200,"Patvirtinta",'3. Atostogų žurnalas'!$C$5:$C$200,"&lt;="&amp;('1. Nustatymai'!$C$9+(18-1)*7+6),'3. Atostogų žurnalas'!$D$5:$D$200,"&gt;="&amp;('1. Nustatymai'!$C$9+(18-1)*7)))</f>
        <v/>
      </c>
      <c r="T21" s="106">
        <f>IF($A21="","",COUNTIFS('3. Atostogų žurnalas'!$A$5:$A$200,$A21,'3. Atostogų žurnalas'!$F$5:$F$200,"Patvirtinta",'3. Atostogų žurnalas'!$C$5:$C$200,"&lt;="&amp;('1. Nustatymai'!$C$9+(19-1)*7+6),'3. Atostogų žurnalas'!$D$5:$D$200,"&gt;="&amp;('1. Nustatymai'!$C$9+(19-1)*7)))</f>
        <v/>
      </c>
      <c r="U21" s="106">
        <f>IF($A21="","",COUNTIFS('3. Atostogų žurnalas'!$A$5:$A$200,$A21,'3. Atostogų žurnalas'!$F$5:$F$200,"Patvirtinta",'3. Atostogų žurnalas'!$C$5:$C$200,"&lt;="&amp;('1. Nustatymai'!$C$9+(20-1)*7+6),'3. Atostogų žurnalas'!$D$5:$D$200,"&gt;="&amp;('1. Nustatymai'!$C$9+(20-1)*7)))</f>
        <v/>
      </c>
      <c r="V21" s="106">
        <f>IF($A21="","",COUNTIFS('3. Atostogų žurnalas'!$A$5:$A$200,$A21,'3. Atostogų žurnalas'!$F$5:$F$200,"Patvirtinta",'3. Atostogų žurnalas'!$C$5:$C$200,"&lt;="&amp;('1. Nustatymai'!$C$9+(21-1)*7+6),'3. Atostogų žurnalas'!$D$5:$D$200,"&gt;="&amp;('1. Nustatymai'!$C$9+(21-1)*7)))</f>
        <v/>
      </c>
      <c r="W21" s="106">
        <f>IF($A21="","",COUNTIFS('3. Atostogų žurnalas'!$A$5:$A$200,$A21,'3. Atostogų žurnalas'!$F$5:$F$200,"Patvirtinta",'3. Atostogų žurnalas'!$C$5:$C$200,"&lt;="&amp;('1. Nustatymai'!$C$9+(22-1)*7+6),'3. Atostogų žurnalas'!$D$5:$D$200,"&gt;="&amp;('1. Nustatymai'!$C$9+(22-1)*7)))</f>
        <v/>
      </c>
      <c r="X21" s="106">
        <f>IF($A21="","",COUNTIFS('3. Atostogų žurnalas'!$A$5:$A$200,$A21,'3. Atostogų žurnalas'!$F$5:$F$200,"Patvirtinta",'3. Atostogų žurnalas'!$C$5:$C$200,"&lt;="&amp;('1. Nustatymai'!$C$9+(23-1)*7+6),'3. Atostogų žurnalas'!$D$5:$D$200,"&gt;="&amp;('1. Nustatymai'!$C$9+(23-1)*7)))</f>
        <v/>
      </c>
      <c r="Y21" s="106">
        <f>IF($A21="","",COUNTIFS('3. Atostogų žurnalas'!$A$5:$A$200,$A21,'3. Atostogų žurnalas'!$F$5:$F$200,"Patvirtinta",'3. Atostogų žurnalas'!$C$5:$C$200,"&lt;="&amp;('1. Nustatymai'!$C$9+(24-1)*7+6),'3. Atostogų žurnalas'!$D$5:$D$200,"&gt;="&amp;('1. Nustatymai'!$C$9+(24-1)*7)))</f>
        <v/>
      </c>
      <c r="Z21" s="106">
        <f>IF($A21="","",COUNTIFS('3. Atostogų žurnalas'!$A$5:$A$200,$A21,'3. Atostogų žurnalas'!$F$5:$F$200,"Patvirtinta",'3. Atostogų žurnalas'!$C$5:$C$200,"&lt;="&amp;('1. Nustatymai'!$C$9+(25-1)*7+6),'3. Atostogų žurnalas'!$D$5:$D$200,"&gt;="&amp;('1. Nustatymai'!$C$9+(25-1)*7)))</f>
        <v/>
      </c>
      <c r="AA21" s="106">
        <f>IF($A21="","",COUNTIFS('3. Atostogų žurnalas'!$A$5:$A$200,$A21,'3. Atostogų žurnalas'!$F$5:$F$200,"Patvirtinta",'3. Atostogų žurnalas'!$C$5:$C$200,"&lt;="&amp;('1. Nustatymai'!$C$9+(26-1)*7+6),'3. Atostogų žurnalas'!$D$5:$D$200,"&gt;="&amp;('1. Nustatymai'!$C$9+(26-1)*7)))</f>
        <v/>
      </c>
      <c r="AB21" s="106">
        <f>IF($A21="","",COUNTIFS('3. Atostogų žurnalas'!$A$5:$A$200,$A21,'3. Atostogų žurnalas'!$F$5:$F$200,"Patvirtinta",'3. Atostogų žurnalas'!$C$5:$C$200,"&lt;="&amp;('1. Nustatymai'!$C$9+(27-1)*7+6),'3. Atostogų žurnalas'!$D$5:$D$200,"&gt;="&amp;('1. Nustatymai'!$C$9+(27-1)*7)))</f>
        <v/>
      </c>
      <c r="AC21" s="106">
        <f>IF($A21="","",COUNTIFS('3. Atostogų žurnalas'!$A$5:$A$200,$A21,'3. Atostogų žurnalas'!$F$5:$F$200,"Patvirtinta",'3. Atostogų žurnalas'!$C$5:$C$200,"&lt;="&amp;('1. Nustatymai'!$C$9+(28-1)*7+6),'3. Atostogų žurnalas'!$D$5:$D$200,"&gt;="&amp;('1. Nustatymai'!$C$9+(28-1)*7)))</f>
        <v/>
      </c>
      <c r="AD21" s="106">
        <f>IF($A21="","",COUNTIFS('3. Atostogų žurnalas'!$A$5:$A$200,$A21,'3. Atostogų žurnalas'!$F$5:$F$200,"Patvirtinta",'3. Atostogų žurnalas'!$C$5:$C$200,"&lt;="&amp;('1. Nustatymai'!$C$9+(29-1)*7+6),'3. Atostogų žurnalas'!$D$5:$D$200,"&gt;="&amp;('1. Nustatymai'!$C$9+(29-1)*7)))</f>
        <v/>
      </c>
      <c r="AE21" s="106">
        <f>IF($A21="","",COUNTIFS('3. Atostogų žurnalas'!$A$5:$A$200,$A21,'3. Atostogų žurnalas'!$F$5:$F$200,"Patvirtinta",'3. Atostogų žurnalas'!$C$5:$C$200,"&lt;="&amp;('1. Nustatymai'!$C$9+(30-1)*7+6),'3. Atostogų žurnalas'!$D$5:$D$200,"&gt;="&amp;('1. Nustatymai'!$C$9+(30-1)*7)))</f>
        <v/>
      </c>
      <c r="AF21" s="106">
        <f>IF($A21="","",COUNTIFS('3. Atostogų žurnalas'!$A$5:$A$200,$A21,'3. Atostogų žurnalas'!$F$5:$F$200,"Patvirtinta",'3. Atostogų žurnalas'!$C$5:$C$200,"&lt;="&amp;('1. Nustatymai'!$C$9+(31-1)*7+6),'3. Atostogų žurnalas'!$D$5:$D$200,"&gt;="&amp;('1. Nustatymai'!$C$9+(31-1)*7)))</f>
        <v/>
      </c>
      <c r="AG21" s="106">
        <f>IF($A21="","",COUNTIFS('3. Atostogų žurnalas'!$A$5:$A$200,$A21,'3. Atostogų žurnalas'!$F$5:$F$200,"Patvirtinta",'3. Atostogų žurnalas'!$C$5:$C$200,"&lt;="&amp;('1. Nustatymai'!$C$9+(32-1)*7+6),'3. Atostogų žurnalas'!$D$5:$D$200,"&gt;="&amp;('1. Nustatymai'!$C$9+(32-1)*7)))</f>
        <v/>
      </c>
      <c r="AH21" s="106">
        <f>IF($A21="","",COUNTIFS('3. Atostogų žurnalas'!$A$5:$A$200,$A21,'3. Atostogų žurnalas'!$F$5:$F$200,"Patvirtinta",'3. Atostogų žurnalas'!$C$5:$C$200,"&lt;="&amp;('1. Nustatymai'!$C$9+(33-1)*7+6),'3. Atostogų žurnalas'!$D$5:$D$200,"&gt;="&amp;('1. Nustatymai'!$C$9+(33-1)*7)))</f>
        <v/>
      </c>
      <c r="AI21" s="106">
        <f>IF($A21="","",COUNTIFS('3. Atostogų žurnalas'!$A$5:$A$200,$A21,'3. Atostogų žurnalas'!$F$5:$F$200,"Patvirtinta",'3. Atostogų žurnalas'!$C$5:$C$200,"&lt;="&amp;('1. Nustatymai'!$C$9+(34-1)*7+6),'3. Atostogų žurnalas'!$D$5:$D$200,"&gt;="&amp;('1. Nustatymai'!$C$9+(34-1)*7)))</f>
        <v/>
      </c>
      <c r="AJ21" s="106">
        <f>IF($A21="","",COUNTIFS('3. Atostogų žurnalas'!$A$5:$A$200,$A21,'3. Atostogų žurnalas'!$F$5:$F$200,"Patvirtinta",'3. Atostogų žurnalas'!$C$5:$C$200,"&lt;="&amp;('1. Nustatymai'!$C$9+(35-1)*7+6),'3. Atostogų žurnalas'!$D$5:$D$200,"&gt;="&amp;('1. Nustatymai'!$C$9+(35-1)*7)))</f>
        <v/>
      </c>
      <c r="AK21" s="106">
        <f>IF($A21="","",COUNTIFS('3. Atostogų žurnalas'!$A$5:$A$200,$A21,'3. Atostogų žurnalas'!$F$5:$F$200,"Patvirtinta",'3. Atostogų žurnalas'!$C$5:$C$200,"&lt;="&amp;('1. Nustatymai'!$C$9+(36-1)*7+6),'3. Atostogų žurnalas'!$D$5:$D$200,"&gt;="&amp;('1. Nustatymai'!$C$9+(36-1)*7)))</f>
        <v/>
      </c>
      <c r="AL21" s="106">
        <f>IF($A21="","",COUNTIFS('3. Atostogų žurnalas'!$A$5:$A$200,$A21,'3. Atostogų žurnalas'!$F$5:$F$200,"Patvirtinta",'3. Atostogų žurnalas'!$C$5:$C$200,"&lt;="&amp;('1. Nustatymai'!$C$9+(37-1)*7+6),'3. Atostogų žurnalas'!$D$5:$D$200,"&gt;="&amp;('1. Nustatymai'!$C$9+(37-1)*7)))</f>
        <v/>
      </c>
      <c r="AM21" s="106">
        <f>IF($A21="","",COUNTIFS('3. Atostogų žurnalas'!$A$5:$A$200,$A21,'3. Atostogų žurnalas'!$F$5:$F$200,"Patvirtinta",'3. Atostogų žurnalas'!$C$5:$C$200,"&lt;="&amp;('1. Nustatymai'!$C$9+(38-1)*7+6),'3. Atostogų žurnalas'!$D$5:$D$200,"&gt;="&amp;('1. Nustatymai'!$C$9+(38-1)*7)))</f>
        <v/>
      </c>
      <c r="AN21" s="106">
        <f>IF($A21="","",COUNTIFS('3. Atostogų žurnalas'!$A$5:$A$200,$A21,'3. Atostogų žurnalas'!$F$5:$F$200,"Patvirtinta",'3. Atostogų žurnalas'!$C$5:$C$200,"&lt;="&amp;('1. Nustatymai'!$C$9+(39-1)*7+6),'3. Atostogų žurnalas'!$D$5:$D$200,"&gt;="&amp;('1. Nustatymai'!$C$9+(39-1)*7)))</f>
        <v/>
      </c>
      <c r="AO21" s="106">
        <f>IF($A21="","",COUNTIFS('3. Atostogų žurnalas'!$A$5:$A$200,$A21,'3. Atostogų žurnalas'!$F$5:$F$200,"Patvirtinta",'3. Atostogų žurnalas'!$C$5:$C$200,"&lt;="&amp;('1. Nustatymai'!$C$9+(40-1)*7+6),'3. Atostogų žurnalas'!$D$5:$D$200,"&gt;="&amp;('1. Nustatymai'!$C$9+(40-1)*7)))</f>
        <v/>
      </c>
      <c r="AP21" s="106">
        <f>IF($A21="","",COUNTIFS('3. Atostogų žurnalas'!$A$5:$A$200,$A21,'3. Atostogų žurnalas'!$F$5:$F$200,"Patvirtinta",'3. Atostogų žurnalas'!$C$5:$C$200,"&lt;="&amp;('1. Nustatymai'!$C$9+(41-1)*7+6),'3. Atostogų žurnalas'!$D$5:$D$200,"&gt;="&amp;('1. Nustatymai'!$C$9+(41-1)*7)))</f>
        <v/>
      </c>
      <c r="AQ21" s="106">
        <f>IF($A21="","",COUNTIFS('3. Atostogų žurnalas'!$A$5:$A$200,$A21,'3. Atostogų žurnalas'!$F$5:$F$200,"Patvirtinta",'3. Atostogų žurnalas'!$C$5:$C$200,"&lt;="&amp;('1. Nustatymai'!$C$9+(42-1)*7+6),'3. Atostogų žurnalas'!$D$5:$D$200,"&gt;="&amp;('1. Nustatymai'!$C$9+(42-1)*7)))</f>
        <v/>
      </c>
      <c r="AR21" s="106">
        <f>IF($A21="","",COUNTIFS('3. Atostogų žurnalas'!$A$5:$A$200,$A21,'3. Atostogų žurnalas'!$F$5:$F$200,"Patvirtinta",'3. Atostogų žurnalas'!$C$5:$C$200,"&lt;="&amp;('1. Nustatymai'!$C$9+(43-1)*7+6),'3. Atostogų žurnalas'!$D$5:$D$200,"&gt;="&amp;('1. Nustatymai'!$C$9+(43-1)*7)))</f>
        <v/>
      </c>
      <c r="AS21" s="106">
        <f>IF($A21="","",COUNTIFS('3. Atostogų žurnalas'!$A$5:$A$200,$A21,'3. Atostogų žurnalas'!$F$5:$F$200,"Patvirtinta",'3. Atostogų žurnalas'!$C$5:$C$200,"&lt;="&amp;('1. Nustatymai'!$C$9+(44-1)*7+6),'3. Atostogų žurnalas'!$D$5:$D$200,"&gt;="&amp;('1. Nustatymai'!$C$9+(44-1)*7)))</f>
        <v/>
      </c>
      <c r="AT21" s="106">
        <f>IF($A21="","",COUNTIFS('3. Atostogų žurnalas'!$A$5:$A$200,$A21,'3. Atostogų žurnalas'!$F$5:$F$200,"Patvirtinta",'3. Atostogų žurnalas'!$C$5:$C$200,"&lt;="&amp;('1. Nustatymai'!$C$9+(45-1)*7+6),'3. Atostogų žurnalas'!$D$5:$D$200,"&gt;="&amp;('1. Nustatymai'!$C$9+(45-1)*7)))</f>
        <v/>
      </c>
      <c r="AU21" s="106">
        <f>IF($A21="","",COUNTIFS('3. Atostogų žurnalas'!$A$5:$A$200,$A21,'3. Atostogų žurnalas'!$F$5:$F$200,"Patvirtinta",'3. Atostogų žurnalas'!$C$5:$C$200,"&lt;="&amp;('1. Nustatymai'!$C$9+(46-1)*7+6),'3. Atostogų žurnalas'!$D$5:$D$200,"&gt;="&amp;('1. Nustatymai'!$C$9+(46-1)*7)))</f>
        <v/>
      </c>
      <c r="AV21" s="106">
        <f>IF($A21="","",COUNTIFS('3. Atostogų žurnalas'!$A$5:$A$200,$A21,'3. Atostogų žurnalas'!$F$5:$F$200,"Patvirtinta",'3. Atostogų žurnalas'!$C$5:$C$200,"&lt;="&amp;('1. Nustatymai'!$C$9+(47-1)*7+6),'3. Atostogų žurnalas'!$D$5:$D$200,"&gt;="&amp;('1. Nustatymai'!$C$9+(47-1)*7)))</f>
        <v/>
      </c>
      <c r="AW21" s="106">
        <f>IF($A21="","",COUNTIFS('3. Atostogų žurnalas'!$A$5:$A$200,$A21,'3. Atostogų žurnalas'!$F$5:$F$200,"Patvirtinta",'3. Atostogų žurnalas'!$C$5:$C$200,"&lt;="&amp;('1. Nustatymai'!$C$9+(48-1)*7+6),'3. Atostogų žurnalas'!$D$5:$D$200,"&gt;="&amp;('1. Nustatymai'!$C$9+(48-1)*7)))</f>
        <v/>
      </c>
      <c r="AX21" s="106">
        <f>IF($A21="","",COUNTIFS('3. Atostogų žurnalas'!$A$5:$A$200,$A21,'3. Atostogų žurnalas'!$F$5:$F$200,"Patvirtinta",'3. Atostogų žurnalas'!$C$5:$C$200,"&lt;="&amp;('1. Nustatymai'!$C$9+(49-1)*7+6),'3. Atostogų žurnalas'!$D$5:$D$200,"&gt;="&amp;('1. Nustatymai'!$C$9+(49-1)*7)))</f>
        <v/>
      </c>
      <c r="AY21" s="106">
        <f>IF($A21="","",COUNTIFS('3. Atostogų žurnalas'!$A$5:$A$200,$A21,'3. Atostogų žurnalas'!$F$5:$F$200,"Patvirtinta",'3. Atostogų žurnalas'!$C$5:$C$200,"&lt;="&amp;('1. Nustatymai'!$C$9+(50-1)*7+6),'3. Atostogų žurnalas'!$D$5:$D$200,"&gt;="&amp;('1. Nustatymai'!$C$9+(50-1)*7)))</f>
        <v/>
      </c>
      <c r="AZ21" s="106">
        <f>IF($A21="","",COUNTIFS('3. Atostogų žurnalas'!$A$5:$A$200,$A21,'3. Atostogų žurnalas'!$F$5:$F$200,"Patvirtinta",'3. Atostogų žurnalas'!$C$5:$C$200,"&lt;="&amp;('1. Nustatymai'!$C$9+(51-1)*7+6),'3. Atostogų žurnalas'!$D$5:$D$200,"&gt;="&amp;('1. Nustatymai'!$C$9+(51-1)*7)))</f>
        <v/>
      </c>
      <c r="BA21" s="106">
        <f>IF($A21="","",COUNTIFS('3. Atostogų žurnalas'!$A$5:$A$200,$A21,'3. Atostogų žurnalas'!$F$5:$F$200,"Patvirtinta",'3. Atostogų žurnalas'!$C$5:$C$200,"&lt;="&amp;('1. Nustatymai'!$C$9+(52-1)*7+6),'3. Atostogų žurnalas'!$D$5:$D$200,"&gt;="&amp;('1. Nustatymai'!$C$9+(52-1)*7)))</f>
        <v/>
      </c>
    </row>
    <row r="22" ht="18" customHeight="1" s="55">
      <c r="A22" s="105">
        <f>IF('2. Darbuotojai'!A22="","",'2. Darbuotojai'!A22)</f>
        <v/>
      </c>
      <c r="B22" s="106">
        <f>IF($A22="","",COUNTIFS('3. Atostogų žurnalas'!$A$5:$A$200,$A22,'3. Atostogų žurnalas'!$F$5:$F$200,"Patvirtinta",'3. Atostogų žurnalas'!$C$5:$C$200,"&lt;="&amp;('1. Nustatymai'!$C$9+(1-1)*7+6),'3. Atostogų žurnalas'!$D$5:$D$200,"&gt;="&amp;('1. Nustatymai'!$C$9+(1-1)*7)))</f>
        <v/>
      </c>
      <c r="C22" s="106">
        <f>IF($A22="","",COUNTIFS('3. Atostogų žurnalas'!$A$5:$A$200,$A22,'3. Atostogų žurnalas'!$F$5:$F$200,"Patvirtinta",'3. Atostogų žurnalas'!$C$5:$C$200,"&lt;="&amp;('1. Nustatymai'!$C$9+(2-1)*7+6),'3. Atostogų žurnalas'!$D$5:$D$200,"&gt;="&amp;('1. Nustatymai'!$C$9+(2-1)*7)))</f>
        <v/>
      </c>
      <c r="D22" s="106">
        <f>IF($A22="","",COUNTIFS('3. Atostogų žurnalas'!$A$5:$A$200,$A22,'3. Atostogų žurnalas'!$F$5:$F$200,"Patvirtinta",'3. Atostogų žurnalas'!$C$5:$C$200,"&lt;="&amp;('1. Nustatymai'!$C$9+(3-1)*7+6),'3. Atostogų žurnalas'!$D$5:$D$200,"&gt;="&amp;('1. Nustatymai'!$C$9+(3-1)*7)))</f>
        <v/>
      </c>
      <c r="E22" s="106">
        <f>IF($A22="","",COUNTIFS('3. Atostogų žurnalas'!$A$5:$A$200,$A22,'3. Atostogų žurnalas'!$F$5:$F$200,"Patvirtinta",'3. Atostogų žurnalas'!$C$5:$C$200,"&lt;="&amp;('1. Nustatymai'!$C$9+(4-1)*7+6),'3. Atostogų žurnalas'!$D$5:$D$200,"&gt;="&amp;('1. Nustatymai'!$C$9+(4-1)*7)))</f>
        <v/>
      </c>
      <c r="F22" s="106">
        <f>IF($A22="","",COUNTIFS('3. Atostogų žurnalas'!$A$5:$A$200,$A22,'3. Atostogų žurnalas'!$F$5:$F$200,"Patvirtinta",'3. Atostogų žurnalas'!$C$5:$C$200,"&lt;="&amp;('1. Nustatymai'!$C$9+(5-1)*7+6),'3. Atostogų žurnalas'!$D$5:$D$200,"&gt;="&amp;('1. Nustatymai'!$C$9+(5-1)*7)))</f>
        <v/>
      </c>
      <c r="G22" s="106">
        <f>IF($A22="","",COUNTIFS('3. Atostogų žurnalas'!$A$5:$A$200,$A22,'3. Atostogų žurnalas'!$F$5:$F$200,"Patvirtinta",'3. Atostogų žurnalas'!$C$5:$C$200,"&lt;="&amp;('1. Nustatymai'!$C$9+(6-1)*7+6),'3. Atostogų žurnalas'!$D$5:$D$200,"&gt;="&amp;('1. Nustatymai'!$C$9+(6-1)*7)))</f>
        <v/>
      </c>
      <c r="H22" s="106">
        <f>IF($A22="","",COUNTIFS('3. Atostogų žurnalas'!$A$5:$A$200,$A22,'3. Atostogų žurnalas'!$F$5:$F$200,"Patvirtinta",'3. Atostogų žurnalas'!$C$5:$C$200,"&lt;="&amp;('1. Nustatymai'!$C$9+(7-1)*7+6),'3. Atostogų žurnalas'!$D$5:$D$200,"&gt;="&amp;('1. Nustatymai'!$C$9+(7-1)*7)))</f>
        <v/>
      </c>
      <c r="I22" s="106">
        <f>IF($A22="","",COUNTIFS('3. Atostogų žurnalas'!$A$5:$A$200,$A22,'3. Atostogų žurnalas'!$F$5:$F$200,"Patvirtinta",'3. Atostogų žurnalas'!$C$5:$C$200,"&lt;="&amp;('1. Nustatymai'!$C$9+(8-1)*7+6),'3. Atostogų žurnalas'!$D$5:$D$200,"&gt;="&amp;('1. Nustatymai'!$C$9+(8-1)*7)))</f>
        <v/>
      </c>
      <c r="J22" s="106">
        <f>IF($A22="","",COUNTIFS('3. Atostogų žurnalas'!$A$5:$A$200,$A22,'3. Atostogų žurnalas'!$F$5:$F$200,"Patvirtinta",'3. Atostogų žurnalas'!$C$5:$C$200,"&lt;="&amp;('1. Nustatymai'!$C$9+(9-1)*7+6),'3. Atostogų žurnalas'!$D$5:$D$200,"&gt;="&amp;('1. Nustatymai'!$C$9+(9-1)*7)))</f>
        <v/>
      </c>
      <c r="K22" s="106">
        <f>IF($A22="","",COUNTIFS('3. Atostogų žurnalas'!$A$5:$A$200,$A22,'3. Atostogų žurnalas'!$F$5:$F$200,"Patvirtinta",'3. Atostogų žurnalas'!$C$5:$C$200,"&lt;="&amp;('1. Nustatymai'!$C$9+(10-1)*7+6),'3. Atostogų žurnalas'!$D$5:$D$200,"&gt;="&amp;('1. Nustatymai'!$C$9+(10-1)*7)))</f>
        <v/>
      </c>
      <c r="L22" s="106">
        <f>IF($A22="","",COUNTIFS('3. Atostogų žurnalas'!$A$5:$A$200,$A22,'3. Atostogų žurnalas'!$F$5:$F$200,"Patvirtinta",'3. Atostogų žurnalas'!$C$5:$C$200,"&lt;="&amp;('1. Nustatymai'!$C$9+(11-1)*7+6),'3. Atostogų žurnalas'!$D$5:$D$200,"&gt;="&amp;('1. Nustatymai'!$C$9+(11-1)*7)))</f>
        <v/>
      </c>
      <c r="M22" s="106">
        <f>IF($A22="","",COUNTIFS('3. Atostogų žurnalas'!$A$5:$A$200,$A22,'3. Atostogų žurnalas'!$F$5:$F$200,"Patvirtinta",'3. Atostogų žurnalas'!$C$5:$C$200,"&lt;="&amp;('1. Nustatymai'!$C$9+(12-1)*7+6),'3. Atostogų žurnalas'!$D$5:$D$200,"&gt;="&amp;('1. Nustatymai'!$C$9+(12-1)*7)))</f>
        <v/>
      </c>
      <c r="N22" s="106">
        <f>IF($A22="","",COUNTIFS('3. Atostogų žurnalas'!$A$5:$A$200,$A22,'3. Atostogų žurnalas'!$F$5:$F$200,"Patvirtinta",'3. Atostogų žurnalas'!$C$5:$C$200,"&lt;="&amp;('1. Nustatymai'!$C$9+(13-1)*7+6),'3. Atostogų žurnalas'!$D$5:$D$200,"&gt;="&amp;('1. Nustatymai'!$C$9+(13-1)*7)))</f>
        <v/>
      </c>
      <c r="O22" s="106">
        <f>IF($A22="","",COUNTIFS('3. Atostogų žurnalas'!$A$5:$A$200,$A22,'3. Atostogų žurnalas'!$F$5:$F$200,"Patvirtinta",'3. Atostogų žurnalas'!$C$5:$C$200,"&lt;="&amp;('1. Nustatymai'!$C$9+(14-1)*7+6),'3. Atostogų žurnalas'!$D$5:$D$200,"&gt;="&amp;('1. Nustatymai'!$C$9+(14-1)*7)))</f>
        <v/>
      </c>
      <c r="P22" s="106">
        <f>IF($A22="","",COUNTIFS('3. Atostogų žurnalas'!$A$5:$A$200,$A22,'3. Atostogų žurnalas'!$F$5:$F$200,"Patvirtinta",'3. Atostogų žurnalas'!$C$5:$C$200,"&lt;="&amp;('1. Nustatymai'!$C$9+(15-1)*7+6),'3. Atostogų žurnalas'!$D$5:$D$200,"&gt;="&amp;('1. Nustatymai'!$C$9+(15-1)*7)))</f>
        <v/>
      </c>
      <c r="Q22" s="106">
        <f>IF($A22="","",COUNTIFS('3. Atostogų žurnalas'!$A$5:$A$200,$A22,'3. Atostogų žurnalas'!$F$5:$F$200,"Patvirtinta",'3. Atostogų žurnalas'!$C$5:$C$200,"&lt;="&amp;('1. Nustatymai'!$C$9+(16-1)*7+6),'3. Atostogų žurnalas'!$D$5:$D$200,"&gt;="&amp;('1. Nustatymai'!$C$9+(16-1)*7)))</f>
        <v/>
      </c>
      <c r="R22" s="106">
        <f>IF($A22="","",COUNTIFS('3. Atostogų žurnalas'!$A$5:$A$200,$A22,'3. Atostogų žurnalas'!$F$5:$F$200,"Patvirtinta",'3. Atostogų žurnalas'!$C$5:$C$200,"&lt;="&amp;('1. Nustatymai'!$C$9+(17-1)*7+6),'3. Atostogų žurnalas'!$D$5:$D$200,"&gt;="&amp;('1. Nustatymai'!$C$9+(17-1)*7)))</f>
        <v/>
      </c>
      <c r="S22" s="106">
        <f>IF($A22="","",COUNTIFS('3. Atostogų žurnalas'!$A$5:$A$200,$A22,'3. Atostogų žurnalas'!$F$5:$F$200,"Patvirtinta",'3. Atostogų žurnalas'!$C$5:$C$200,"&lt;="&amp;('1. Nustatymai'!$C$9+(18-1)*7+6),'3. Atostogų žurnalas'!$D$5:$D$200,"&gt;="&amp;('1. Nustatymai'!$C$9+(18-1)*7)))</f>
        <v/>
      </c>
      <c r="T22" s="106">
        <f>IF($A22="","",COUNTIFS('3. Atostogų žurnalas'!$A$5:$A$200,$A22,'3. Atostogų žurnalas'!$F$5:$F$200,"Patvirtinta",'3. Atostogų žurnalas'!$C$5:$C$200,"&lt;="&amp;('1. Nustatymai'!$C$9+(19-1)*7+6),'3. Atostogų žurnalas'!$D$5:$D$200,"&gt;="&amp;('1. Nustatymai'!$C$9+(19-1)*7)))</f>
        <v/>
      </c>
      <c r="U22" s="106">
        <f>IF($A22="","",COUNTIFS('3. Atostogų žurnalas'!$A$5:$A$200,$A22,'3. Atostogų žurnalas'!$F$5:$F$200,"Patvirtinta",'3. Atostogų žurnalas'!$C$5:$C$200,"&lt;="&amp;('1. Nustatymai'!$C$9+(20-1)*7+6),'3. Atostogų žurnalas'!$D$5:$D$200,"&gt;="&amp;('1. Nustatymai'!$C$9+(20-1)*7)))</f>
        <v/>
      </c>
      <c r="V22" s="106">
        <f>IF($A22="","",COUNTIFS('3. Atostogų žurnalas'!$A$5:$A$200,$A22,'3. Atostogų žurnalas'!$F$5:$F$200,"Patvirtinta",'3. Atostogų žurnalas'!$C$5:$C$200,"&lt;="&amp;('1. Nustatymai'!$C$9+(21-1)*7+6),'3. Atostogų žurnalas'!$D$5:$D$200,"&gt;="&amp;('1. Nustatymai'!$C$9+(21-1)*7)))</f>
        <v/>
      </c>
      <c r="W22" s="106">
        <f>IF($A22="","",COUNTIFS('3. Atostogų žurnalas'!$A$5:$A$200,$A22,'3. Atostogų žurnalas'!$F$5:$F$200,"Patvirtinta",'3. Atostogų žurnalas'!$C$5:$C$200,"&lt;="&amp;('1. Nustatymai'!$C$9+(22-1)*7+6),'3. Atostogų žurnalas'!$D$5:$D$200,"&gt;="&amp;('1. Nustatymai'!$C$9+(22-1)*7)))</f>
        <v/>
      </c>
      <c r="X22" s="106">
        <f>IF($A22="","",COUNTIFS('3. Atostogų žurnalas'!$A$5:$A$200,$A22,'3. Atostogų žurnalas'!$F$5:$F$200,"Patvirtinta",'3. Atostogų žurnalas'!$C$5:$C$200,"&lt;="&amp;('1. Nustatymai'!$C$9+(23-1)*7+6),'3. Atostogų žurnalas'!$D$5:$D$200,"&gt;="&amp;('1. Nustatymai'!$C$9+(23-1)*7)))</f>
        <v/>
      </c>
      <c r="Y22" s="106">
        <f>IF($A22="","",COUNTIFS('3. Atostogų žurnalas'!$A$5:$A$200,$A22,'3. Atostogų žurnalas'!$F$5:$F$200,"Patvirtinta",'3. Atostogų žurnalas'!$C$5:$C$200,"&lt;="&amp;('1. Nustatymai'!$C$9+(24-1)*7+6),'3. Atostogų žurnalas'!$D$5:$D$200,"&gt;="&amp;('1. Nustatymai'!$C$9+(24-1)*7)))</f>
        <v/>
      </c>
      <c r="Z22" s="106">
        <f>IF($A22="","",COUNTIFS('3. Atostogų žurnalas'!$A$5:$A$200,$A22,'3. Atostogų žurnalas'!$F$5:$F$200,"Patvirtinta",'3. Atostogų žurnalas'!$C$5:$C$200,"&lt;="&amp;('1. Nustatymai'!$C$9+(25-1)*7+6),'3. Atostogų žurnalas'!$D$5:$D$200,"&gt;="&amp;('1. Nustatymai'!$C$9+(25-1)*7)))</f>
        <v/>
      </c>
      <c r="AA22" s="106">
        <f>IF($A22="","",COUNTIFS('3. Atostogų žurnalas'!$A$5:$A$200,$A22,'3. Atostogų žurnalas'!$F$5:$F$200,"Patvirtinta",'3. Atostogų žurnalas'!$C$5:$C$200,"&lt;="&amp;('1. Nustatymai'!$C$9+(26-1)*7+6),'3. Atostogų žurnalas'!$D$5:$D$200,"&gt;="&amp;('1. Nustatymai'!$C$9+(26-1)*7)))</f>
        <v/>
      </c>
      <c r="AB22" s="106">
        <f>IF($A22="","",COUNTIFS('3. Atostogų žurnalas'!$A$5:$A$200,$A22,'3. Atostogų žurnalas'!$F$5:$F$200,"Patvirtinta",'3. Atostogų žurnalas'!$C$5:$C$200,"&lt;="&amp;('1. Nustatymai'!$C$9+(27-1)*7+6),'3. Atostogų žurnalas'!$D$5:$D$200,"&gt;="&amp;('1. Nustatymai'!$C$9+(27-1)*7)))</f>
        <v/>
      </c>
      <c r="AC22" s="106">
        <f>IF($A22="","",COUNTIFS('3. Atostogų žurnalas'!$A$5:$A$200,$A22,'3. Atostogų žurnalas'!$F$5:$F$200,"Patvirtinta",'3. Atostogų žurnalas'!$C$5:$C$200,"&lt;="&amp;('1. Nustatymai'!$C$9+(28-1)*7+6),'3. Atostogų žurnalas'!$D$5:$D$200,"&gt;="&amp;('1. Nustatymai'!$C$9+(28-1)*7)))</f>
        <v/>
      </c>
      <c r="AD22" s="106">
        <f>IF($A22="","",COUNTIFS('3. Atostogų žurnalas'!$A$5:$A$200,$A22,'3. Atostogų žurnalas'!$F$5:$F$200,"Patvirtinta",'3. Atostogų žurnalas'!$C$5:$C$200,"&lt;="&amp;('1. Nustatymai'!$C$9+(29-1)*7+6),'3. Atostogų žurnalas'!$D$5:$D$200,"&gt;="&amp;('1. Nustatymai'!$C$9+(29-1)*7)))</f>
        <v/>
      </c>
      <c r="AE22" s="106">
        <f>IF($A22="","",COUNTIFS('3. Atostogų žurnalas'!$A$5:$A$200,$A22,'3. Atostogų žurnalas'!$F$5:$F$200,"Patvirtinta",'3. Atostogų žurnalas'!$C$5:$C$200,"&lt;="&amp;('1. Nustatymai'!$C$9+(30-1)*7+6),'3. Atostogų žurnalas'!$D$5:$D$200,"&gt;="&amp;('1. Nustatymai'!$C$9+(30-1)*7)))</f>
        <v/>
      </c>
      <c r="AF22" s="106">
        <f>IF($A22="","",COUNTIFS('3. Atostogų žurnalas'!$A$5:$A$200,$A22,'3. Atostogų žurnalas'!$F$5:$F$200,"Patvirtinta",'3. Atostogų žurnalas'!$C$5:$C$200,"&lt;="&amp;('1. Nustatymai'!$C$9+(31-1)*7+6),'3. Atostogų žurnalas'!$D$5:$D$200,"&gt;="&amp;('1. Nustatymai'!$C$9+(31-1)*7)))</f>
        <v/>
      </c>
      <c r="AG22" s="106">
        <f>IF($A22="","",COUNTIFS('3. Atostogų žurnalas'!$A$5:$A$200,$A22,'3. Atostogų žurnalas'!$F$5:$F$200,"Patvirtinta",'3. Atostogų žurnalas'!$C$5:$C$200,"&lt;="&amp;('1. Nustatymai'!$C$9+(32-1)*7+6),'3. Atostogų žurnalas'!$D$5:$D$200,"&gt;="&amp;('1. Nustatymai'!$C$9+(32-1)*7)))</f>
        <v/>
      </c>
      <c r="AH22" s="106">
        <f>IF($A22="","",COUNTIFS('3. Atostogų žurnalas'!$A$5:$A$200,$A22,'3. Atostogų žurnalas'!$F$5:$F$200,"Patvirtinta",'3. Atostogų žurnalas'!$C$5:$C$200,"&lt;="&amp;('1. Nustatymai'!$C$9+(33-1)*7+6),'3. Atostogų žurnalas'!$D$5:$D$200,"&gt;="&amp;('1. Nustatymai'!$C$9+(33-1)*7)))</f>
        <v/>
      </c>
      <c r="AI22" s="106">
        <f>IF($A22="","",COUNTIFS('3. Atostogų žurnalas'!$A$5:$A$200,$A22,'3. Atostogų žurnalas'!$F$5:$F$200,"Patvirtinta",'3. Atostogų žurnalas'!$C$5:$C$200,"&lt;="&amp;('1. Nustatymai'!$C$9+(34-1)*7+6),'3. Atostogų žurnalas'!$D$5:$D$200,"&gt;="&amp;('1. Nustatymai'!$C$9+(34-1)*7)))</f>
        <v/>
      </c>
      <c r="AJ22" s="106">
        <f>IF($A22="","",COUNTIFS('3. Atostogų žurnalas'!$A$5:$A$200,$A22,'3. Atostogų žurnalas'!$F$5:$F$200,"Patvirtinta",'3. Atostogų žurnalas'!$C$5:$C$200,"&lt;="&amp;('1. Nustatymai'!$C$9+(35-1)*7+6),'3. Atostogų žurnalas'!$D$5:$D$200,"&gt;="&amp;('1. Nustatymai'!$C$9+(35-1)*7)))</f>
        <v/>
      </c>
      <c r="AK22" s="106">
        <f>IF($A22="","",COUNTIFS('3. Atostogų žurnalas'!$A$5:$A$200,$A22,'3. Atostogų žurnalas'!$F$5:$F$200,"Patvirtinta",'3. Atostogų žurnalas'!$C$5:$C$200,"&lt;="&amp;('1. Nustatymai'!$C$9+(36-1)*7+6),'3. Atostogų žurnalas'!$D$5:$D$200,"&gt;="&amp;('1. Nustatymai'!$C$9+(36-1)*7)))</f>
        <v/>
      </c>
      <c r="AL22" s="106">
        <f>IF($A22="","",COUNTIFS('3. Atostogų žurnalas'!$A$5:$A$200,$A22,'3. Atostogų žurnalas'!$F$5:$F$200,"Patvirtinta",'3. Atostogų žurnalas'!$C$5:$C$200,"&lt;="&amp;('1. Nustatymai'!$C$9+(37-1)*7+6),'3. Atostogų žurnalas'!$D$5:$D$200,"&gt;="&amp;('1. Nustatymai'!$C$9+(37-1)*7)))</f>
        <v/>
      </c>
      <c r="AM22" s="106">
        <f>IF($A22="","",COUNTIFS('3. Atostogų žurnalas'!$A$5:$A$200,$A22,'3. Atostogų žurnalas'!$F$5:$F$200,"Patvirtinta",'3. Atostogų žurnalas'!$C$5:$C$200,"&lt;="&amp;('1. Nustatymai'!$C$9+(38-1)*7+6),'3. Atostogų žurnalas'!$D$5:$D$200,"&gt;="&amp;('1. Nustatymai'!$C$9+(38-1)*7)))</f>
        <v/>
      </c>
      <c r="AN22" s="106">
        <f>IF($A22="","",COUNTIFS('3. Atostogų žurnalas'!$A$5:$A$200,$A22,'3. Atostogų žurnalas'!$F$5:$F$200,"Patvirtinta",'3. Atostogų žurnalas'!$C$5:$C$200,"&lt;="&amp;('1. Nustatymai'!$C$9+(39-1)*7+6),'3. Atostogų žurnalas'!$D$5:$D$200,"&gt;="&amp;('1. Nustatymai'!$C$9+(39-1)*7)))</f>
        <v/>
      </c>
      <c r="AO22" s="106">
        <f>IF($A22="","",COUNTIFS('3. Atostogų žurnalas'!$A$5:$A$200,$A22,'3. Atostogų žurnalas'!$F$5:$F$200,"Patvirtinta",'3. Atostogų žurnalas'!$C$5:$C$200,"&lt;="&amp;('1. Nustatymai'!$C$9+(40-1)*7+6),'3. Atostogų žurnalas'!$D$5:$D$200,"&gt;="&amp;('1. Nustatymai'!$C$9+(40-1)*7)))</f>
        <v/>
      </c>
      <c r="AP22" s="106">
        <f>IF($A22="","",COUNTIFS('3. Atostogų žurnalas'!$A$5:$A$200,$A22,'3. Atostogų žurnalas'!$F$5:$F$200,"Patvirtinta",'3. Atostogų žurnalas'!$C$5:$C$200,"&lt;="&amp;('1. Nustatymai'!$C$9+(41-1)*7+6),'3. Atostogų žurnalas'!$D$5:$D$200,"&gt;="&amp;('1. Nustatymai'!$C$9+(41-1)*7)))</f>
        <v/>
      </c>
      <c r="AQ22" s="106">
        <f>IF($A22="","",COUNTIFS('3. Atostogų žurnalas'!$A$5:$A$200,$A22,'3. Atostogų žurnalas'!$F$5:$F$200,"Patvirtinta",'3. Atostogų žurnalas'!$C$5:$C$200,"&lt;="&amp;('1. Nustatymai'!$C$9+(42-1)*7+6),'3. Atostogų žurnalas'!$D$5:$D$200,"&gt;="&amp;('1. Nustatymai'!$C$9+(42-1)*7)))</f>
        <v/>
      </c>
      <c r="AR22" s="106">
        <f>IF($A22="","",COUNTIFS('3. Atostogų žurnalas'!$A$5:$A$200,$A22,'3. Atostogų žurnalas'!$F$5:$F$200,"Patvirtinta",'3. Atostogų žurnalas'!$C$5:$C$200,"&lt;="&amp;('1. Nustatymai'!$C$9+(43-1)*7+6),'3. Atostogų žurnalas'!$D$5:$D$200,"&gt;="&amp;('1. Nustatymai'!$C$9+(43-1)*7)))</f>
        <v/>
      </c>
      <c r="AS22" s="106">
        <f>IF($A22="","",COUNTIFS('3. Atostogų žurnalas'!$A$5:$A$200,$A22,'3. Atostogų žurnalas'!$F$5:$F$200,"Patvirtinta",'3. Atostogų žurnalas'!$C$5:$C$200,"&lt;="&amp;('1. Nustatymai'!$C$9+(44-1)*7+6),'3. Atostogų žurnalas'!$D$5:$D$200,"&gt;="&amp;('1. Nustatymai'!$C$9+(44-1)*7)))</f>
        <v/>
      </c>
      <c r="AT22" s="106">
        <f>IF($A22="","",COUNTIFS('3. Atostogų žurnalas'!$A$5:$A$200,$A22,'3. Atostogų žurnalas'!$F$5:$F$200,"Patvirtinta",'3. Atostogų žurnalas'!$C$5:$C$200,"&lt;="&amp;('1. Nustatymai'!$C$9+(45-1)*7+6),'3. Atostogų žurnalas'!$D$5:$D$200,"&gt;="&amp;('1. Nustatymai'!$C$9+(45-1)*7)))</f>
        <v/>
      </c>
      <c r="AU22" s="106">
        <f>IF($A22="","",COUNTIFS('3. Atostogų žurnalas'!$A$5:$A$200,$A22,'3. Atostogų žurnalas'!$F$5:$F$200,"Patvirtinta",'3. Atostogų žurnalas'!$C$5:$C$200,"&lt;="&amp;('1. Nustatymai'!$C$9+(46-1)*7+6),'3. Atostogų žurnalas'!$D$5:$D$200,"&gt;="&amp;('1. Nustatymai'!$C$9+(46-1)*7)))</f>
        <v/>
      </c>
      <c r="AV22" s="106">
        <f>IF($A22="","",COUNTIFS('3. Atostogų žurnalas'!$A$5:$A$200,$A22,'3. Atostogų žurnalas'!$F$5:$F$200,"Patvirtinta",'3. Atostogų žurnalas'!$C$5:$C$200,"&lt;="&amp;('1. Nustatymai'!$C$9+(47-1)*7+6),'3. Atostogų žurnalas'!$D$5:$D$200,"&gt;="&amp;('1. Nustatymai'!$C$9+(47-1)*7)))</f>
        <v/>
      </c>
      <c r="AW22" s="106">
        <f>IF($A22="","",COUNTIFS('3. Atostogų žurnalas'!$A$5:$A$200,$A22,'3. Atostogų žurnalas'!$F$5:$F$200,"Patvirtinta",'3. Atostogų žurnalas'!$C$5:$C$200,"&lt;="&amp;('1. Nustatymai'!$C$9+(48-1)*7+6),'3. Atostogų žurnalas'!$D$5:$D$200,"&gt;="&amp;('1. Nustatymai'!$C$9+(48-1)*7)))</f>
        <v/>
      </c>
      <c r="AX22" s="106">
        <f>IF($A22="","",COUNTIFS('3. Atostogų žurnalas'!$A$5:$A$200,$A22,'3. Atostogų žurnalas'!$F$5:$F$200,"Patvirtinta",'3. Atostogų žurnalas'!$C$5:$C$200,"&lt;="&amp;('1. Nustatymai'!$C$9+(49-1)*7+6),'3. Atostogų žurnalas'!$D$5:$D$200,"&gt;="&amp;('1. Nustatymai'!$C$9+(49-1)*7)))</f>
        <v/>
      </c>
      <c r="AY22" s="106">
        <f>IF($A22="","",COUNTIFS('3. Atostogų žurnalas'!$A$5:$A$200,$A22,'3. Atostogų žurnalas'!$F$5:$F$200,"Patvirtinta",'3. Atostogų žurnalas'!$C$5:$C$200,"&lt;="&amp;('1. Nustatymai'!$C$9+(50-1)*7+6),'3. Atostogų žurnalas'!$D$5:$D$200,"&gt;="&amp;('1. Nustatymai'!$C$9+(50-1)*7)))</f>
        <v/>
      </c>
      <c r="AZ22" s="106">
        <f>IF($A22="","",COUNTIFS('3. Atostogų žurnalas'!$A$5:$A$200,$A22,'3. Atostogų žurnalas'!$F$5:$F$200,"Patvirtinta",'3. Atostogų žurnalas'!$C$5:$C$200,"&lt;="&amp;('1. Nustatymai'!$C$9+(51-1)*7+6),'3. Atostogų žurnalas'!$D$5:$D$200,"&gt;="&amp;('1. Nustatymai'!$C$9+(51-1)*7)))</f>
        <v/>
      </c>
      <c r="BA22" s="106">
        <f>IF($A22="","",COUNTIFS('3. Atostogų žurnalas'!$A$5:$A$200,$A22,'3. Atostogų žurnalas'!$F$5:$F$200,"Patvirtinta",'3. Atostogų žurnalas'!$C$5:$C$200,"&lt;="&amp;('1. Nustatymai'!$C$9+(52-1)*7+6),'3. Atostogų žurnalas'!$D$5:$D$200,"&gt;="&amp;('1. Nustatymai'!$C$9+(52-1)*7)))</f>
        <v/>
      </c>
    </row>
    <row r="23" ht="18" customHeight="1" s="55">
      <c r="A23" s="105">
        <f>IF('2. Darbuotojai'!A23="","",'2. Darbuotojai'!A23)</f>
        <v/>
      </c>
      <c r="B23" s="106">
        <f>IF($A23="","",COUNTIFS('3. Atostogų žurnalas'!$A$5:$A$200,$A23,'3. Atostogų žurnalas'!$F$5:$F$200,"Patvirtinta",'3. Atostogų žurnalas'!$C$5:$C$200,"&lt;="&amp;('1. Nustatymai'!$C$9+(1-1)*7+6),'3. Atostogų žurnalas'!$D$5:$D$200,"&gt;="&amp;('1. Nustatymai'!$C$9+(1-1)*7)))</f>
        <v/>
      </c>
      <c r="C23" s="106">
        <f>IF($A23="","",COUNTIFS('3. Atostogų žurnalas'!$A$5:$A$200,$A23,'3. Atostogų žurnalas'!$F$5:$F$200,"Patvirtinta",'3. Atostogų žurnalas'!$C$5:$C$200,"&lt;="&amp;('1. Nustatymai'!$C$9+(2-1)*7+6),'3. Atostogų žurnalas'!$D$5:$D$200,"&gt;="&amp;('1. Nustatymai'!$C$9+(2-1)*7)))</f>
        <v/>
      </c>
      <c r="D23" s="106">
        <f>IF($A23="","",COUNTIFS('3. Atostogų žurnalas'!$A$5:$A$200,$A23,'3. Atostogų žurnalas'!$F$5:$F$200,"Patvirtinta",'3. Atostogų žurnalas'!$C$5:$C$200,"&lt;="&amp;('1. Nustatymai'!$C$9+(3-1)*7+6),'3. Atostogų žurnalas'!$D$5:$D$200,"&gt;="&amp;('1. Nustatymai'!$C$9+(3-1)*7)))</f>
        <v/>
      </c>
      <c r="E23" s="106">
        <f>IF($A23="","",COUNTIFS('3. Atostogų žurnalas'!$A$5:$A$200,$A23,'3. Atostogų žurnalas'!$F$5:$F$200,"Patvirtinta",'3. Atostogų žurnalas'!$C$5:$C$200,"&lt;="&amp;('1. Nustatymai'!$C$9+(4-1)*7+6),'3. Atostogų žurnalas'!$D$5:$D$200,"&gt;="&amp;('1. Nustatymai'!$C$9+(4-1)*7)))</f>
        <v/>
      </c>
      <c r="F23" s="106">
        <f>IF($A23="","",COUNTIFS('3. Atostogų žurnalas'!$A$5:$A$200,$A23,'3. Atostogų žurnalas'!$F$5:$F$200,"Patvirtinta",'3. Atostogų žurnalas'!$C$5:$C$200,"&lt;="&amp;('1. Nustatymai'!$C$9+(5-1)*7+6),'3. Atostogų žurnalas'!$D$5:$D$200,"&gt;="&amp;('1. Nustatymai'!$C$9+(5-1)*7)))</f>
        <v/>
      </c>
      <c r="G23" s="106">
        <f>IF($A23="","",COUNTIFS('3. Atostogų žurnalas'!$A$5:$A$200,$A23,'3. Atostogų žurnalas'!$F$5:$F$200,"Patvirtinta",'3. Atostogų žurnalas'!$C$5:$C$200,"&lt;="&amp;('1. Nustatymai'!$C$9+(6-1)*7+6),'3. Atostogų žurnalas'!$D$5:$D$200,"&gt;="&amp;('1. Nustatymai'!$C$9+(6-1)*7)))</f>
        <v/>
      </c>
      <c r="H23" s="106">
        <f>IF($A23="","",COUNTIFS('3. Atostogų žurnalas'!$A$5:$A$200,$A23,'3. Atostogų žurnalas'!$F$5:$F$200,"Patvirtinta",'3. Atostogų žurnalas'!$C$5:$C$200,"&lt;="&amp;('1. Nustatymai'!$C$9+(7-1)*7+6),'3. Atostogų žurnalas'!$D$5:$D$200,"&gt;="&amp;('1. Nustatymai'!$C$9+(7-1)*7)))</f>
        <v/>
      </c>
      <c r="I23" s="106">
        <f>IF($A23="","",COUNTIFS('3. Atostogų žurnalas'!$A$5:$A$200,$A23,'3. Atostogų žurnalas'!$F$5:$F$200,"Patvirtinta",'3. Atostogų žurnalas'!$C$5:$C$200,"&lt;="&amp;('1. Nustatymai'!$C$9+(8-1)*7+6),'3. Atostogų žurnalas'!$D$5:$D$200,"&gt;="&amp;('1. Nustatymai'!$C$9+(8-1)*7)))</f>
        <v/>
      </c>
      <c r="J23" s="106">
        <f>IF($A23="","",COUNTIFS('3. Atostogų žurnalas'!$A$5:$A$200,$A23,'3. Atostogų žurnalas'!$F$5:$F$200,"Patvirtinta",'3. Atostogų žurnalas'!$C$5:$C$200,"&lt;="&amp;('1. Nustatymai'!$C$9+(9-1)*7+6),'3. Atostogų žurnalas'!$D$5:$D$200,"&gt;="&amp;('1. Nustatymai'!$C$9+(9-1)*7)))</f>
        <v/>
      </c>
      <c r="K23" s="106">
        <f>IF($A23="","",COUNTIFS('3. Atostogų žurnalas'!$A$5:$A$200,$A23,'3. Atostogų žurnalas'!$F$5:$F$200,"Patvirtinta",'3. Atostogų žurnalas'!$C$5:$C$200,"&lt;="&amp;('1. Nustatymai'!$C$9+(10-1)*7+6),'3. Atostogų žurnalas'!$D$5:$D$200,"&gt;="&amp;('1. Nustatymai'!$C$9+(10-1)*7)))</f>
        <v/>
      </c>
      <c r="L23" s="106">
        <f>IF($A23="","",COUNTIFS('3. Atostogų žurnalas'!$A$5:$A$200,$A23,'3. Atostogų žurnalas'!$F$5:$F$200,"Patvirtinta",'3. Atostogų žurnalas'!$C$5:$C$200,"&lt;="&amp;('1. Nustatymai'!$C$9+(11-1)*7+6),'3. Atostogų žurnalas'!$D$5:$D$200,"&gt;="&amp;('1. Nustatymai'!$C$9+(11-1)*7)))</f>
        <v/>
      </c>
      <c r="M23" s="106">
        <f>IF($A23="","",COUNTIFS('3. Atostogų žurnalas'!$A$5:$A$200,$A23,'3. Atostogų žurnalas'!$F$5:$F$200,"Patvirtinta",'3. Atostogų žurnalas'!$C$5:$C$200,"&lt;="&amp;('1. Nustatymai'!$C$9+(12-1)*7+6),'3. Atostogų žurnalas'!$D$5:$D$200,"&gt;="&amp;('1. Nustatymai'!$C$9+(12-1)*7)))</f>
        <v/>
      </c>
      <c r="N23" s="106">
        <f>IF($A23="","",COUNTIFS('3. Atostogų žurnalas'!$A$5:$A$200,$A23,'3. Atostogų žurnalas'!$F$5:$F$200,"Patvirtinta",'3. Atostogų žurnalas'!$C$5:$C$200,"&lt;="&amp;('1. Nustatymai'!$C$9+(13-1)*7+6),'3. Atostogų žurnalas'!$D$5:$D$200,"&gt;="&amp;('1. Nustatymai'!$C$9+(13-1)*7)))</f>
        <v/>
      </c>
      <c r="O23" s="106">
        <f>IF($A23="","",COUNTIFS('3. Atostogų žurnalas'!$A$5:$A$200,$A23,'3. Atostogų žurnalas'!$F$5:$F$200,"Patvirtinta",'3. Atostogų žurnalas'!$C$5:$C$200,"&lt;="&amp;('1. Nustatymai'!$C$9+(14-1)*7+6),'3. Atostogų žurnalas'!$D$5:$D$200,"&gt;="&amp;('1. Nustatymai'!$C$9+(14-1)*7)))</f>
        <v/>
      </c>
      <c r="P23" s="106">
        <f>IF($A23="","",COUNTIFS('3. Atostogų žurnalas'!$A$5:$A$200,$A23,'3. Atostogų žurnalas'!$F$5:$F$200,"Patvirtinta",'3. Atostogų žurnalas'!$C$5:$C$200,"&lt;="&amp;('1. Nustatymai'!$C$9+(15-1)*7+6),'3. Atostogų žurnalas'!$D$5:$D$200,"&gt;="&amp;('1. Nustatymai'!$C$9+(15-1)*7)))</f>
        <v/>
      </c>
      <c r="Q23" s="106">
        <f>IF($A23="","",COUNTIFS('3. Atostogų žurnalas'!$A$5:$A$200,$A23,'3. Atostogų žurnalas'!$F$5:$F$200,"Patvirtinta",'3. Atostogų žurnalas'!$C$5:$C$200,"&lt;="&amp;('1. Nustatymai'!$C$9+(16-1)*7+6),'3. Atostogų žurnalas'!$D$5:$D$200,"&gt;="&amp;('1. Nustatymai'!$C$9+(16-1)*7)))</f>
        <v/>
      </c>
      <c r="R23" s="106">
        <f>IF($A23="","",COUNTIFS('3. Atostogų žurnalas'!$A$5:$A$200,$A23,'3. Atostogų žurnalas'!$F$5:$F$200,"Patvirtinta",'3. Atostogų žurnalas'!$C$5:$C$200,"&lt;="&amp;('1. Nustatymai'!$C$9+(17-1)*7+6),'3. Atostogų žurnalas'!$D$5:$D$200,"&gt;="&amp;('1. Nustatymai'!$C$9+(17-1)*7)))</f>
        <v/>
      </c>
      <c r="S23" s="106">
        <f>IF($A23="","",COUNTIFS('3. Atostogų žurnalas'!$A$5:$A$200,$A23,'3. Atostogų žurnalas'!$F$5:$F$200,"Patvirtinta",'3. Atostogų žurnalas'!$C$5:$C$200,"&lt;="&amp;('1. Nustatymai'!$C$9+(18-1)*7+6),'3. Atostogų žurnalas'!$D$5:$D$200,"&gt;="&amp;('1. Nustatymai'!$C$9+(18-1)*7)))</f>
        <v/>
      </c>
      <c r="T23" s="106">
        <f>IF($A23="","",COUNTIFS('3. Atostogų žurnalas'!$A$5:$A$200,$A23,'3. Atostogų žurnalas'!$F$5:$F$200,"Patvirtinta",'3. Atostogų žurnalas'!$C$5:$C$200,"&lt;="&amp;('1. Nustatymai'!$C$9+(19-1)*7+6),'3. Atostogų žurnalas'!$D$5:$D$200,"&gt;="&amp;('1. Nustatymai'!$C$9+(19-1)*7)))</f>
        <v/>
      </c>
      <c r="U23" s="106">
        <f>IF($A23="","",COUNTIFS('3. Atostogų žurnalas'!$A$5:$A$200,$A23,'3. Atostogų žurnalas'!$F$5:$F$200,"Patvirtinta",'3. Atostogų žurnalas'!$C$5:$C$200,"&lt;="&amp;('1. Nustatymai'!$C$9+(20-1)*7+6),'3. Atostogų žurnalas'!$D$5:$D$200,"&gt;="&amp;('1. Nustatymai'!$C$9+(20-1)*7)))</f>
        <v/>
      </c>
      <c r="V23" s="106">
        <f>IF($A23="","",COUNTIFS('3. Atostogų žurnalas'!$A$5:$A$200,$A23,'3. Atostogų žurnalas'!$F$5:$F$200,"Patvirtinta",'3. Atostogų žurnalas'!$C$5:$C$200,"&lt;="&amp;('1. Nustatymai'!$C$9+(21-1)*7+6),'3. Atostogų žurnalas'!$D$5:$D$200,"&gt;="&amp;('1. Nustatymai'!$C$9+(21-1)*7)))</f>
        <v/>
      </c>
      <c r="W23" s="106">
        <f>IF($A23="","",COUNTIFS('3. Atostogų žurnalas'!$A$5:$A$200,$A23,'3. Atostogų žurnalas'!$F$5:$F$200,"Patvirtinta",'3. Atostogų žurnalas'!$C$5:$C$200,"&lt;="&amp;('1. Nustatymai'!$C$9+(22-1)*7+6),'3. Atostogų žurnalas'!$D$5:$D$200,"&gt;="&amp;('1. Nustatymai'!$C$9+(22-1)*7)))</f>
        <v/>
      </c>
      <c r="X23" s="106">
        <f>IF($A23="","",COUNTIFS('3. Atostogų žurnalas'!$A$5:$A$200,$A23,'3. Atostogų žurnalas'!$F$5:$F$200,"Patvirtinta",'3. Atostogų žurnalas'!$C$5:$C$200,"&lt;="&amp;('1. Nustatymai'!$C$9+(23-1)*7+6),'3. Atostogų žurnalas'!$D$5:$D$200,"&gt;="&amp;('1. Nustatymai'!$C$9+(23-1)*7)))</f>
        <v/>
      </c>
      <c r="Y23" s="106">
        <f>IF($A23="","",COUNTIFS('3. Atostogų žurnalas'!$A$5:$A$200,$A23,'3. Atostogų žurnalas'!$F$5:$F$200,"Patvirtinta",'3. Atostogų žurnalas'!$C$5:$C$200,"&lt;="&amp;('1. Nustatymai'!$C$9+(24-1)*7+6),'3. Atostogų žurnalas'!$D$5:$D$200,"&gt;="&amp;('1. Nustatymai'!$C$9+(24-1)*7)))</f>
        <v/>
      </c>
      <c r="Z23" s="106">
        <f>IF($A23="","",COUNTIFS('3. Atostogų žurnalas'!$A$5:$A$200,$A23,'3. Atostogų žurnalas'!$F$5:$F$200,"Patvirtinta",'3. Atostogų žurnalas'!$C$5:$C$200,"&lt;="&amp;('1. Nustatymai'!$C$9+(25-1)*7+6),'3. Atostogų žurnalas'!$D$5:$D$200,"&gt;="&amp;('1. Nustatymai'!$C$9+(25-1)*7)))</f>
        <v/>
      </c>
      <c r="AA23" s="106">
        <f>IF($A23="","",COUNTIFS('3. Atostogų žurnalas'!$A$5:$A$200,$A23,'3. Atostogų žurnalas'!$F$5:$F$200,"Patvirtinta",'3. Atostogų žurnalas'!$C$5:$C$200,"&lt;="&amp;('1. Nustatymai'!$C$9+(26-1)*7+6),'3. Atostogų žurnalas'!$D$5:$D$200,"&gt;="&amp;('1. Nustatymai'!$C$9+(26-1)*7)))</f>
        <v/>
      </c>
      <c r="AB23" s="106">
        <f>IF($A23="","",COUNTIFS('3. Atostogų žurnalas'!$A$5:$A$200,$A23,'3. Atostogų žurnalas'!$F$5:$F$200,"Patvirtinta",'3. Atostogų žurnalas'!$C$5:$C$200,"&lt;="&amp;('1. Nustatymai'!$C$9+(27-1)*7+6),'3. Atostogų žurnalas'!$D$5:$D$200,"&gt;="&amp;('1. Nustatymai'!$C$9+(27-1)*7)))</f>
        <v/>
      </c>
      <c r="AC23" s="106">
        <f>IF($A23="","",COUNTIFS('3. Atostogų žurnalas'!$A$5:$A$200,$A23,'3. Atostogų žurnalas'!$F$5:$F$200,"Patvirtinta",'3. Atostogų žurnalas'!$C$5:$C$200,"&lt;="&amp;('1. Nustatymai'!$C$9+(28-1)*7+6),'3. Atostogų žurnalas'!$D$5:$D$200,"&gt;="&amp;('1. Nustatymai'!$C$9+(28-1)*7)))</f>
        <v/>
      </c>
      <c r="AD23" s="106">
        <f>IF($A23="","",COUNTIFS('3. Atostogų žurnalas'!$A$5:$A$200,$A23,'3. Atostogų žurnalas'!$F$5:$F$200,"Patvirtinta",'3. Atostogų žurnalas'!$C$5:$C$200,"&lt;="&amp;('1. Nustatymai'!$C$9+(29-1)*7+6),'3. Atostogų žurnalas'!$D$5:$D$200,"&gt;="&amp;('1. Nustatymai'!$C$9+(29-1)*7)))</f>
        <v/>
      </c>
      <c r="AE23" s="106">
        <f>IF($A23="","",COUNTIFS('3. Atostogų žurnalas'!$A$5:$A$200,$A23,'3. Atostogų žurnalas'!$F$5:$F$200,"Patvirtinta",'3. Atostogų žurnalas'!$C$5:$C$200,"&lt;="&amp;('1. Nustatymai'!$C$9+(30-1)*7+6),'3. Atostogų žurnalas'!$D$5:$D$200,"&gt;="&amp;('1. Nustatymai'!$C$9+(30-1)*7)))</f>
        <v/>
      </c>
      <c r="AF23" s="106">
        <f>IF($A23="","",COUNTIFS('3. Atostogų žurnalas'!$A$5:$A$200,$A23,'3. Atostogų žurnalas'!$F$5:$F$200,"Patvirtinta",'3. Atostogų žurnalas'!$C$5:$C$200,"&lt;="&amp;('1. Nustatymai'!$C$9+(31-1)*7+6),'3. Atostogų žurnalas'!$D$5:$D$200,"&gt;="&amp;('1. Nustatymai'!$C$9+(31-1)*7)))</f>
        <v/>
      </c>
      <c r="AG23" s="106">
        <f>IF($A23="","",COUNTIFS('3. Atostogų žurnalas'!$A$5:$A$200,$A23,'3. Atostogų žurnalas'!$F$5:$F$200,"Patvirtinta",'3. Atostogų žurnalas'!$C$5:$C$200,"&lt;="&amp;('1. Nustatymai'!$C$9+(32-1)*7+6),'3. Atostogų žurnalas'!$D$5:$D$200,"&gt;="&amp;('1. Nustatymai'!$C$9+(32-1)*7)))</f>
        <v/>
      </c>
      <c r="AH23" s="106">
        <f>IF($A23="","",COUNTIFS('3. Atostogų žurnalas'!$A$5:$A$200,$A23,'3. Atostogų žurnalas'!$F$5:$F$200,"Patvirtinta",'3. Atostogų žurnalas'!$C$5:$C$200,"&lt;="&amp;('1. Nustatymai'!$C$9+(33-1)*7+6),'3. Atostogų žurnalas'!$D$5:$D$200,"&gt;="&amp;('1. Nustatymai'!$C$9+(33-1)*7)))</f>
        <v/>
      </c>
      <c r="AI23" s="106">
        <f>IF($A23="","",COUNTIFS('3. Atostogų žurnalas'!$A$5:$A$200,$A23,'3. Atostogų žurnalas'!$F$5:$F$200,"Patvirtinta",'3. Atostogų žurnalas'!$C$5:$C$200,"&lt;="&amp;('1. Nustatymai'!$C$9+(34-1)*7+6),'3. Atostogų žurnalas'!$D$5:$D$200,"&gt;="&amp;('1. Nustatymai'!$C$9+(34-1)*7)))</f>
        <v/>
      </c>
      <c r="AJ23" s="106">
        <f>IF($A23="","",COUNTIFS('3. Atostogų žurnalas'!$A$5:$A$200,$A23,'3. Atostogų žurnalas'!$F$5:$F$200,"Patvirtinta",'3. Atostogų žurnalas'!$C$5:$C$200,"&lt;="&amp;('1. Nustatymai'!$C$9+(35-1)*7+6),'3. Atostogų žurnalas'!$D$5:$D$200,"&gt;="&amp;('1. Nustatymai'!$C$9+(35-1)*7)))</f>
        <v/>
      </c>
      <c r="AK23" s="106">
        <f>IF($A23="","",COUNTIFS('3. Atostogų žurnalas'!$A$5:$A$200,$A23,'3. Atostogų žurnalas'!$F$5:$F$200,"Patvirtinta",'3. Atostogų žurnalas'!$C$5:$C$200,"&lt;="&amp;('1. Nustatymai'!$C$9+(36-1)*7+6),'3. Atostogų žurnalas'!$D$5:$D$200,"&gt;="&amp;('1. Nustatymai'!$C$9+(36-1)*7)))</f>
        <v/>
      </c>
      <c r="AL23" s="106">
        <f>IF($A23="","",COUNTIFS('3. Atostogų žurnalas'!$A$5:$A$200,$A23,'3. Atostogų žurnalas'!$F$5:$F$200,"Patvirtinta",'3. Atostogų žurnalas'!$C$5:$C$200,"&lt;="&amp;('1. Nustatymai'!$C$9+(37-1)*7+6),'3. Atostogų žurnalas'!$D$5:$D$200,"&gt;="&amp;('1. Nustatymai'!$C$9+(37-1)*7)))</f>
        <v/>
      </c>
      <c r="AM23" s="106">
        <f>IF($A23="","",COUNTIFS('3. Atostogų žurnalas'!$A$5:$A$200,$A23,'3. Atostogų žurnalas'!$F$5:$F$200,"Patvirtinta",'3. Atostogų žurnalas'!$C$5:$C$200,"&lt;="&amp;('1. Nustatymai'!$C$9+(38-1)*7+6),'3. Atostogų žurnalas'!$D$5:$D$200,"&gt;="&amp;('1. Nustatymai'!$C$9+(38-1)*7)))</f>
        <v/>
      </c>
      <c r="AN23" s="106">
        <f>IF($A23="","",COUNTIFS('3. Atostogų žurnalas'!$A$5:$A$200,$A23,'3. Atostogų žurnalas'!$F$5:$F$200,"Patvirtinta",'3. Atostogų žurnalas'!$C$5:$C$200,"&lt;="&amp;('1. Nustatymai'!$C$9+(39-1)*7+6),'3. Atostogų žurnalas'!$D$5:$D$200,"&gt;="&amp;('1. Nustatymai'!$C$9+(39-1)*7)))</f>
        <v/>
      </c>
      <c r="AO23" s="106">
        <f>IF($A23="","",COUNTIFS('3. Atostogų žurnalas'!$A$5:$A$200,$A23,'3. Atostogų žurnalas'!$F$5:$F$200,"Patvirtinta",'3. Atostogų žurnalas'!$C$5:$C$200,"&lt;="&amp;('1. Nustatymai'!$C$9+(40-1)*7+6),'3. Atostogų žurnalas'!$D$5:$D$200,"&gt;="&amp;('1. Nustatymai'!$C$9+(40-1)*7)))</f>
        <v/>
      </c>
      <c r="AP23" s="106">
        <f>IF($A23="","",COUNTIFS('3. Atostogų žurnalas'!$A$5:$A$200,$A23,'3. Atostogų žurnalas'!$F$5:$F$200,"Patvirtinta",'3. Atostogų žurnalas'!$C$5:$C$200,"&lt;="&amp;('1. Nustatymai'!$C$9+(41-1)*7+6),'3. Atostogų žurnalas'!$D$5:$D$200,"&gt;="&amp;('1. Nustatymai'!$C$9+(41-1)*7)))</f>
        <v/>
      </c>
      <c r="AQ23" s="106">
        <f>IF($A23="","",COUNTIFS('3. Atostogų žurnalas'!$A$5:$A$200,$A23,'3. Atostogų žurnalas'!$F$5:$F$200,"Patvirtinta",'3. Atostogų žurnalas'!$C$5:$C$200,"&lt;="&amp;('1. Nustatymai'!$C$9+(42-1)*7+6),'3. Atostogų žurnalas'!$D$5:$D$200,"&gt;="&amp;('1. Nustatymai'!$C$9+(42-1)*7)))</f>
        <v/>
      </c>
      <c r="AR23" s="106">
        <f>IF($A23="","",COUNTIFS('3. Atostogų žurnalas'!$A$5:$A$200,$A23,'3. Atostogų žurnalas'!$F$5:$F$200,"Patvirtinta",'3. Atostogų žurnalas'!$C$5:$C$200,"&lt;="&amp;('1. Nustatymai'!$C$9+(43-1)*7+6),'3. Atostogų žurnalas'!$D$5:$D$200,"&gt;="&amp;('1. Nustatymai'!$C$9+(43-1)*7)))</f>
        <v/>
      </c>
      <c r="AS23" s="106">
        <f>IF($A23="","",COUNTIFS('3. Atostogų žurnalas'!$A$5:$A$200,$A23,'3. Atostogų žurnalas'!$F$5:$F$200,"Patvirtinta",'3. Atostogų žurnalas'!$C$5:$C$200,"&lt;="&amp;('1. Nustatymai'!$C$9+(44-1)*7+6),'3. Atostogų žurnalas'!$D$5:$D$200,"&gt;="&amp;('1. Nustatymai'!$C$9+(44-1)*7)))</f>
        <v/>
      </c>
      <c r="AT23" s="106">
        <f>IF($A23="","",COUNTIFS('3. Atostogų žurnalas'!$A$5:$A$200,$A23,'3. Atostogų žurnalas'!$F$5:$F$200,"Patvirtinta",'3. Atostogų žurnalas'!$C$5:$C$200,"&lt;="&amp;('1. Nustatymai'!$C$9+(45-1)*7+6),'3. Atostogų žurnalas'!$D$5:$D$200,"&gt;="&amp;('1. Nustatymai'!$C$9+(45-1)*7)))</f>
        <v/>
      </c>
      <c r="AU23" s="106">
        <f>IF($A23="","",COUNTIFS('3. Atostogų žurnalas'!$A$5:$A$200,$A23,'3. Atostogų žurnalas'!$F$5:$F$200,"Patvirtinta",'3. Atostogų žurnalas'!$C$5:$C$200,"&lt;="&amp;('1. Nustatymai'!$C$9+(46-1)*7+6),'3. Atostogų žurnalas'!$D$5:$D$200,"&gt;="&amp;('1. Nustatymai'!$C$9+(46-1)*7)))</f>
        <v/>
      </c>
      <c r="AV23" s="106">
        <f>IF($A23="","",COUNTIFS('3. Atostogų žurnalas'!$A$5:$A$200,$A23,'3. Atostogų žurnalas'!$F$5:$F$200,"Patvirtinta",'3. Atostogų žurnalas'!$C$5:$C$200,"&lt;="&amp;('1. Nustatymai'!$C$9+(47-1)*7+6),'3. Atostogų žurnalas'!$D$5:$D$200,"&gt;="&amp;('1. Nustatymai'!$C$9+(47-1)*7)))</f>
        <v/>
      </c>
      <c r="AW23" s="106">
        <f>IF($A23="","",COUNTIFS('3. Atostogų žurnalas'!$A$5:$A$200,$A23,'3. Atostogų žurnalas'!$F$5:$F$200,"Patvirtinta",'3. Atostogų žurnalas'!$C$5:$C$200,"&lt;="&amp;('1. Nustatymai'!$C$9+(48-1)*7+6),'3. Atostogų žurnalas'!$D$5:$D$200,"&gt;="&amp;('1. Nustatymai'!$C$9+(48-1)*7)))</f>
        <v/>
      </c>
      <c r="AX23" s="106">
        <f>IF($A23="","",COUNTIFS('3. Atostogų žurnalas'!$A$5:$A$200,$A23,'3. Atostogų žurnalas'!$F$5:$F$200,"Patvirtinta",'3. Atostogų žurnalas'!$C$5:$C$200,"&lt;="&amp;('1. Nustatymai'!$C$9+(49-1)*7+6),'3. Atostogų žurnalas'!$D$5:$D$200,"&gt;="&amp;('1. Nustatymai'!$C$9+(49-1)*7)))</f>
        <v/>
      </c>
      <c r="AY23" s="106">
        <f>IF($A23="","",COUNTIFS('3. Atostogų žurnalas'!$A$5:$A$200,$A23,'3. Atostogų žurnalas'!$F$5:$F$200,"Patvirtinta",'3. Atostogų žurnalas'!$C$5:$C$200,"&lt;="&amp;('1. Nustatymai'!$C$9+(50-1)*7+6),'3. Atostogų žurnalas'!$D$5:$D$200,"&gt;="&amp;('1. Nustatymai'!$C$9+(50-1)*7)))</f>
        <v/>
      </c>
      <c r="AZ23" s="106">
        <f>IF($A23="","",COUNTIFS('3. Atostogų žurnalas'!$A$5:$A$200,$A23,'3. Atostogų žurnalas'!$F$5:$F$200,"Patvirtinta",'3. Atostogų žurnalas'!$C$5:$C$200,"&lt;="&amp;('1. Nustatymai'!$C$9+(51-1)*7+6),'3. Atostogų žurnalas'!$D$5:$D$200,"&gt;="&amp;('1. Nustatymai'!$C$9+(51-1)*7)))</f>
        <v/>
      </c>
      <c r="BA23" s="106">
        <f>IF($A23="","",COUNTIFS('3. Atostogų žurnalas'!$A$5:$A$200,$A23,'3. Atostogų žurnalas'!$F$5:$F$200,"Patvirtinta",'3. Atostogų žurnalas'!$C$5:$C$200,"&lt;="&amp;('1. Nustatymai'!$C$9+(52-1)*7+6),'3. Atostogų žurnalas'!$D$5:$D$200,"&gt;="&amp;('1. Nustatymai'!$C$9+(52-1)*7)))</f>
        <v/>
      </c>
    </row>
    <row r="24" ht="18" customHeight="1" s="55">
      <c r="A24" s="105">
        <f>IF('2. Darbuotojai'!A24="","",'2. Darbuotojai'!A24)</f>
        <v/>
      </c>
      <c r="B24" s="106">
        <f>IF($A24="","",COUNTIFS('3. Atostogų žurnalas'!$A$5:$A$200,$A24,'3. Atostogų žurnalas'!$F$5:$F$200,"Patvirtinta",'3. Atostogų žurnalas'!$C$5:$C$200,"&lt;="&amp;('1. Nustatymai'!$C$9+(1-1)*7+6),'3. Atostogų žurnalas'!$D$5:$D$200,"&gt;="&amp;('1. Nustatymai'!$C$9+(1-1)*7)))</f>
        <v/>
      </c>
      <c r="C24" s="106">
        <f>IF($A24="","",COUNTIFS('3. Atostogų žurnalas'!$A$5:$A$200,$A24,'3. Atostogų žurnalas'!$F$5:$F$200,"Patvirtinta",'3. Atostogų žurnalas'!$C$5:$C$200,"&lt;="&amp;('1. Nustatymai'!$C$9+(2-1)*7+6),'3. Atostogų žurnalas'!$D$5:$D$200,"&gt;="&amp;('1. Nustatymai'!$C$9+(2-1)*7)))</f>
        <v/>
      </c>
      <c r="D24" s="106">
        <f>IF($A24="","",COUNTIFS('3. Atostogų žurnalas'!$A$5:$A$200,$A24,'3. Atostogų žurnalas'!$F$5:$F$200,"Patvirtinta",'3. Atostogų žurnalas'!$C$5:$C$200,"&lt;="&amp;('1. Nustatymai'!$C$9+(3-1)*7+6),'3. Atostogų žurnalas'!$D$5:$D$200,"&gt;="&amp;('1. Nustatymai'!$C$9+(3-1)*7)))</f>
        <v/>
      </c>
      <c r="E24" s="106">
        <f>IF($A24="","",COUNTIFS('3. Atostogų žurnalas'!$A$5:$A$200,$A24,'3. Atostogų žurnalas'!$F$5:$F$200,"Patvirtinta",'3. Atostogų žurnalas'!$C$5:$C$200,"&lt;="&amp;('1. Nustatymai'!$C$9+(4-1)*7+6),'3. Atostogų žurnalas'!$D$5:$D$200,"&gt;="&amp;('1. Nustatymai'!$C$9+(4-1)*7)))</f>
        <v/>
      </c>
      <c r="F24" s="106">
        <f>IF($A24="","",COUNTIFS('3. Atostogų žurnalas'!$A$5:$A$200,$A24,'3. Atostogų žurnalas'!$F$5:$F$200,"Patvirtinta",'3. Atostogų žurnalas'!$C$5:$C$200,"&lt;="&amp;('1. Nustatymai'!$C$9+(5-1)*7+6),'3. Atostogų žurnalas'!$D$5:$D$200,"&gt;="&amp;('1. Nustatymai'!$C$9+(5-1)*7)))</f>
        <v/>
      </c>
      <c r="G24" s="106">
        <f>IF($A24="","",COUNTIFS('3. Atostogų žurnalas'!$A$5:$A$200,$A24,'3. Atostogų žurnalas'!$F$5:$F$200,"Patvirtinta",'3. Atostogų žurnalas'!$C$5:$C$200,"&lt;="&amp;('1. Nustatymai'!$C$9+(6-1)*7+6),'3. Atostogų žurnalas'!$D$5:$D$200,"&gt;="&amp;('1. Nustatymai'!$C$9+(6-1)*7)))</f>
        <v/>
      </c>
      <c r="H24" s="106">
        <f>IF($A24="","",COUNTIFS('3. Atostogų žurnalas'!$A$5:$A$200,$A24,'3. Atostogų žurnalas'!$F$5:$F$200,"Patvirtinta",'3. Atostogų žurnalas'!$C$5:$C$200,"&lt;="&amp;('1. Nustatymai'!$C$9+(7-1)*7+6),'3. Atostogų žurnalas'!$D$5:$D$200,"&gt;="&amp;('1. Nustatymai'!$C$9+(7-1)*7)))</f>
        <v/>
      </c>
      <c r="I24" s="106">
        <f>IF($A24="","",COUNTIFS('3. Atostogų žurnalas'!$A$5:$A$200,$A24,'3. Atostogų žurnalas'!$F$5:$F$200,"Patvirtinta",'3. Atostogų žurnalas'!$C$5:$C$200,"&lt;="&amp;('1. Nustatymai'!$C$9+(8-1)*7+6),'3. Atostogų žurnalas'!$D$5:$D$200,"&gt;="&amp;('1. Nustatymai'!$C$9+(8-1)*7)))</f>
        <v/>
      </c>
      <c r="J24" s="106">
        <f>IF($A24="","",COUNTIFS('3. Atostogų žurnalas'!$A$5:$A$200,$A24,'3. Atostogų žurnalas'!$F$5:$F$200,"Patvirtinta",'3. Atostogų žurnalas'!$C$5:$C$200,"&lt;="&amp;('1. Nustatymai'!$C$9+(9-1)*7+6),'3. Atostogų žurnalas'!$D$5:$D$200,"&gt;="&amp;('1. Nustatymai'!$C$9+(9-1)*7)))</f>
        <v/>
      </c>
      <c r="K24" s="106">
        <f>IF($A24="","",COUNTIFS('3. Atostogų žurnalas'!$A$5:$A$200,$A24,'3. Atostogų žurnalas'!$F$5:$F$200,"Patvirtinta",'3. Atostogų žurnalas'!$C$5:$C$200,"&lt;="&amp;('1. Nustatymai'!$C$9+(10-1)*7+6),'3. Atostogų žurnalas'!$D$5:$D$200,"&gt;="&amp;('1. Nustatymai'!$C$9+(10-1)*7)))</f>
        <v/>
      </c>
      <c r="L24" s="106">
        <f>IF($A24="","",COUNTIFS('3. Atostogų žurnalas'!$A$5:$A$200,$A24,'3. Atostogų žurnalas'!$F$5:$F$200,"Patvirtinta",'3. Atostogų žurnalas'!$C$5:$C$200,"&lt;="&amp;('1. Nustatymai'!$C$9+(11-1)*7+6),'3. Atostogų žurnalas'!$D$5:$D$200,"&gt;="&amp;('1. Nustatymai'!$C$9+(11-1)*7)))</f>
        <v/>
      </c>
      <c r="M24" s="106">
        <f>IF($A24="","",COUNTIFS('3. Atostogų žurnalas'!$A$5:$A$200,$A24,'3. Atostogų žurnalas'!$F$5:$F$200,"Patvirtinta",'3. Atostogų žurnalas'!$C$5:$C$200,"&lt;="&amp;('1. Nustatymai'!$C$9+(12-1)*7+6),'3. Atostogų žurnalas'!$D$5:$D$200,"&gt;="&amp;('1. Nustatymai'!$C$9+(12-1)*7)))</f>
        <v/>
      </c>
      <c r="N24" s="106">
        <f>IF($A24="","",COUNTIFS('3. Atostogų žurnalas'!$A$5:$A$200,$A24,'3. Atostogų žurnalas'!$F$5:$F$200,"Patvirtinta",'3. Atostogų žurnalas'!$C$5:$C$200,"&lt;="&amp;('1. Nustatymai'!$C$9+(13-1)*7+6),'3. Atostogų žurnalas'!$D$5:$D$200,"&gt;="&amp;('1. Nustatymai'!$C$9+(13-1)*7)))</f>
        <v/>
      </c>
      <c r="O24" s="106">
        <f>IF($A24="","",COUNTIFS('3. Atostogų žurnalas'!$A$5:$A$200,$A24,'3. Atostogų žurnalas'!$F$5:$F$200,"Patvirtinta",'3. Atostogų žurnalas'!$C$5:$C$200,"&lt;="&amp;('1. Nustatymai'!$C$9+(14-1)*7+6),'3. Atostogų žurnalas'!$D$5:$D$200,"&gt;="&amp;('1. Nustatymai'!$C$9+(14-1)*7)))</f>
        <v/>
      </c>
      <c r="P24" s="106">
        <f>IF($A24="","",COUNTIFS('3. Atostogų žurnalas'!$A$5:$A$200,$A24,'3. Atostogų žurnalas'!$F$5:$F$200,"Patvirtinta",'3. Atostogų žurnalas'!$C$5:$C$200,"&lt;="&amp;('1. Nustatymai'!$C$9+(15-1)*7+6),'3. Atostogų žurnalas'!$D$5:$D$200,"&gt;="&amp;('1. Nustatymai'!$C$9+(15-1)*7)))</f>
        <v/>
      </c>
      <c r="Q24" s="106">
        <f>IF($A24="","",COUNTIFS('3. Atostogų žurnalas'!$A$5:$A$200,$A24,'3. Atostogų žurnalas'!$F$5:$F$200,"Patvirtinta",'3. Atostogų žurnalas'!$C$5:$C$200,"&lt;="&amp;('1. Nustatymai'!$C$9+(16-1)*7+6),'3. Atostogų žurnalas'!$D$5:$D$200,"&gt;="&amp;('1. Nustatymai'!$C$9+(16-1)*7)))</f>
        <v/>
      </c>
      <c r="R24" s="106">
        <f>IF($A24="","",COUNTIFS('3. Atostogų žurnalas'!$A$5:$A$200,$A24,'3. Atostogų žurnalas'!$F$5:$F$200,"Patvirtinta",'3. Atostogų žurnalas'!$C$5:$C$200,"&lt;="&amp;('1. Nustatymai'!$C$9+(17-1)*7+6),'3. Atostogų žurnalas'!$D$5:$D$200,"&gt;="&amp;('1. Nustatymai'!$C$9+(17-1)*7)))</f>
        <v/>
      </c>
      <c r="S24" s="106">
        <f>IF($A24="","",COUNTIFS('3. Atostogų žurnalas'!$A$5:$A$200,$A24,'3. Atostogų žurnalas'!$F$5:$F$200,"Patvirtinta",'3. Atostogų žurnalas'!$C$5:$C$200,"&lt;="&amp;('1. Nustatymai'!$C$9+(18-1)*7+6),'3. Atostogų žurnalas'!$D$5:$D$200,"&gt;="&amp;('1. Nustatymai'!$C$9+(18-1)*7)))</f>
        <v/>
      </c>
      <c r="T24" s="106">
        <f>IF($A24="","",COUNTIFS('3. Atostogų žurnalas'!$A$5:$A$200,$A24,'3. Atostogų žurnalas'!$F$5:$F$200,"Patvirtinta",'3. Atostogų žurnalas'!$C$5:$C$200,"&lt;="&amp;('1. Nustatymai'!$C$9+(19-1)*7+6),'3. Atostogų žurnalas'!$D$5:$D$200,"&gt;="&amp;('1. Nustatymai'!$C$9+(19-1)*7)))</f>
        <v/>
      </c>
      <c r="U24" s="106">
        <f>IF($A24="","",COUNTIFS('3. Atostogų žurnalas'!$A$5:$A$200,$A24,'3. Atostogų žurnalas'!$F$5:$F$200,"Patvirtinta",'3. Atostogų žurnalas'!$C$5:$C$200,"&lt;="&amp;('1. Nustatymai'!$C$9+(20-1)*7+6),'3. Atostogų žurnalas'!$D$5:$D$200,"&gt;="&amp;('1. Nustatymai'!$C$9+(20-1)*7)))</f>
        <v/>
      </c>
      <c r="V24" s="106">
        <f>IF($A24="","",COUNTIFS('3. Atostogų žurnalas'!$A$5:$A$200,$A24,'3. Atostogų žurnalas'!$F$5:$F$200,"Patvirtinta",'3. Atostogų žurnalas'!$C$5:$C$200,"&lt;="&amp;('1. Nustatymai'!$C$9+(21-1)*7+6),'3. Atostogų žurnalas'!$D$5:$D$200,"&gt;="&amp;('1. Nustatymai'!$C$9+(21-1)*7)))</f>
        <v/>
      </c>
      <c r="W24" s="106">
        <f>IF($A24="","",COUNTIFS('3. Atostogų žurnalas'!$A$5:$A$200,$A24,'3. Atostogų žurnalas'!$F$5:$F$200,"Patvirtinta",'3. Atostogų žurnalas'!$C$5:$C$200,"&lt;="&amp;('1. Nustatymai'!$C$9+(22-1)*7+6),'3. Atostogų žurnalas'!$D$5:$D$200,"&gt;="&amp;('1. Nustatymai'!$C$9+(22-1)*7)))</f>
        <v/>
      </c>
      <c r="X24" s="106">
        <f>IF($A24="","",COUNTIFS('3. Atostogų žurnalas'!$A$5:$A$200,$A24,'3. Atostogų žurnalas'!$F$5:$F$200,"Patvirtinta",'3. Atostogų žurnalas'!$C$5:$C$200,"&lt;="&amp;('1. Nustatymai'!$C$9+(23-1)*7+6),'3. Atostogų žurnalas'!$D$5:$D$200,"&gt;="&amp;('1. Nustatymai'!$C$9+(23-1)*7)))</f>
        <v/>
      </c>
      <c r="Y24" s="106">
        <f>IF($A24="","",COUNTIFS('3. Atostogų žurnalas'!$A$5:$A$200,$A24,'3. Atostogų žurnalas'!$F$5:$F$200,"Patvirtinta",'3. Atostogų žurnalas'!$C$5:$C$200,"&lt;="&amp;('1. Nustatymai'!$C$9+(24-1)*7+6),'3. Atostogų žurnalas'!$D$5:$D$200,"&gt;="&amp;('1. Nustatymai'!$C$9+(24-1)*7)))</f>
        <v/>
      </c>
      <c r="Z24" s="106">
        <f>IF($A24="","",COUNTIFS('3. Atostogų žurnalas'!$A$5:$A$200,$A24,'3. Atostogų žurnalas'!$F$5:$F$200,"Patvirtinta",'3. Atostogų žurnalas'!$C$5:$C$200,"&lt;="&amp;('1. Nustatymai'!$C$9+(25-1)*7+6),'3. Atostogų žurnalas'!$D$5:$D$200,"&gt;="&amp;('1. Nustatymai'!$C$9+(25-1)*7)))</f>
        <v/>
      </c>
      <c r="AA24" s="106">
        <f>IF($A24="","",COUNTIFS('3. Atostogų žurnalas'!$A$5:$A$200,$A24,'3. Atostogų žurnalas'!$F$5:$F$200,"Patvirtinta",'3. Atostogų žurnalas'!$C$5:$C$200,"&lt;="&amp;('1. Nustatymai'!$C$9+(26-1)*7+6),'3. Atostogų žurnalas'!$D$5:$D$200,"&gt;="&amp;('1. Nustatymai'!$C$9+(26-1)*7)))</f>
        <v/>
      </c>
      <c r="AB24" s="106">
        <f>IF($A24="","",COUNTIFS('3. Atostogų žurnalas'!$A$5:$A$200,$A24,'3. Atostogų žurnalas'!$F$5:$F$200,"Patvirtinta",'3. Atostogų žurnalas'!$C$5:$C$200,"&lt;="&amp;('1. Nustatymai'!$C$9+(27-1)*7+6),'3. Atostogų žurnalas'!$D$5:$D$200,"&gt;="&amp;('1. Nustatymai'!$C$9+(27-1)*7)))</f>
        <v/>
      </c>
      <c r="AC24" s="106">
        <f>IF($A24="","",COUNTIFS('3. Atostogų žurnalas'!$A$5:$A$200,$A24,'3. Atostogų žurnalas'!$F$5:$F$200,"Patvirtinta",'3. Atostogų žurnalas'!$C$5:$C$200,"&lt;="&amp;('1. Nustatymai'!$C$9+(28-1)*7+6),'3. Atostogų žurnalas'!$D$5:$D$200,"&gt;="&amp;('1. Nustatymai'!$C$9+(28-1)*7)))</f>
        <v/>
      </c>
      <c r="AD24" s="106">
        <f>IF($A24="","",COUNTIFS('3. Atostogų žurnalas'!$A$5:$A$200,$A24,'3. Atostogų žurnalas'!$F$5:$F$200,"Patvirtinta",'3. Atostogų žurnalas'!$C$5:$C$200,"&lt;="&amp;('1. Nustatymai'!$C$9+(29-1)*7+6),'3. Atostogų žurnalas'!$D$5:$D$200,"&gt;="&amp;('1. Nustatymai'!$C$9+(29-1)*7)))</f>
        <v/>
      </c>
      <c r="AE24" s="106">
        <f>IF($A24="","",COUNTIFS('3. Atostogų žurnalas'!$A$5:$A$200,$A24,'3. Atostogų žurnalas'!$F$5:$F$200,"Patvirtinta",'3. Atostogų žurnalas'!$C$5:$C$200,"&lt;="&amp;('1. Nustatymai'!$C$9+(30-1)*7+6),'3. Atostogų žurnalas'!$D$5:$D$200,"&gt;="&amp;('1. Nustatymai'!$C$9+(30-1)*7)))</f>
        <v/>
      </c>
      <c r="AF24" s="106">
        <f>IF($A24="","",COUNTIFS('3. Atostogų žurnalas'!$A$5:$A$200,$A24,'3. Atostogų žurnalas'!$F$5:$F$200,"Patvirtinta",'3. Atostogų žurnalas'!$C$5:$C$200,"&lt;="&amp;('1. Nustatymai'!$C$9+(31-1)*7+6),'3. Atostogų žurnalas'!$D$5:$D$200,"&gt;="&amp;('1. Nustatymai'!$C$9+(31-1)*7)))</f>
        <v/>
      </c>
      <c r="AG24" s="106">
        <f>IF($A24="","",COUNTIFS('3. Atostogų žurnalas'!$A$5:$A$200,$A24,'3. Atostogų žurnalas'!$F$5:$F$200,"Patvirtinta",'3. Atostogų žurnalas'!$C$5:$C$200,"&lt;="&amp;('1. Nustatymai'!$C$9+(32-1)*7+6),'3. Atostogų žurnalas'!$D$5:$D$200,"&gt;="&amp;('1. Nustatymai'!$C$9+(32-1)*7)))</f>
        <v/>
      </c>
      <c r="AH24" s="106">
        <f>IF($A24="","",COUNTIFS('3. Atostogų žurnalas'!$A$5:$A$200,$A24,'3. Atostogų žurnalas'!$F$5:$F$200,"Patvirtinta",'3. Atostogų žurnalas'!$C$5:$C$200,"&lt;="&amp;('1. Nustatymai'!$C$9+(33-1)*7+6),'3. Atostogų žurnalas'!$D$5:$D$200,"&gt;="&amp;('1. Nustatymai'!$C$9+(33-1)*7)))</f>
        <v/>
      </c>
      <c r="AI24" s="106">
        <f>IF($A24="","",COUNTIFS('3. Atostogų žurnalas'!$A$5:$A$200,$A24,'3. Atostogų žurnalas'!$F$5:$F$200,"Patvirtinta",'3. Atostogų žurnalas'!$C$5:$C$200,"&lt;="&amp;('1. Nustatymai'!$C$9+(34-1)*7+6),'3. Atostogų žurnalas'!$D$5:$D$200,"&gt;="&amp;('1. Nustatymai'!$C$9+(34-1)*7)))</f>
        <v/>
      </c>
      <c r="AJ24" s="106">
        <f>IF($A24="","",COUNTIFS('3. Atostogų žurnalas'!$A$5:$A$200,$A24,'3. Atostogų žurnalas'!$F$5:$F$200,"Patvirtinta",'3. Atostogų žurnalas'!$C$5:$C$200,"&lt;="&amp;('1. Nustatymai'!$C$9+(35-1)*7+6),'3. Atostogų žurnalas'!$D$5:$D$200,"&gt;="&amp;('1. Nustatymai'!$C$9+(35-1)*7)))</f>
        <v/>
      </c>
      <c r="AK24" s="106">
        <f>IF($A24="","",COUNTIFS('3. Atostogų žurnalas'!$A$5:$A$200,$A24,'3. Atostogų žurnalas'!$F$5:$F$200,"Patvirtinta",'3. Atostogų žurnalas'!$C$5:$C$200,"&lt;="&amp;('1. Nustatymai'!$C$9+(36-1)*7+6),'3. Atostogų žurnalas'!$D$5:$D$200,"&gt;="&amp;('1. Nustatymai'!$C$9+(36-1)*7)))</f>
        <v/>
      </c>
      <c r="AL24" s="106">
        <f>IF($A24="","",COUNTIFS('3. Atostogų žurnalas'!$A$5:$A$200,$A24,'3. Atostogų žurnalas'!$F$5:$F$200,"Patvirtinta",'3. Atostogų žurnalas'!$C$5:$C$200,"&lt;="&amp;('1. Nustatymai'!$C$9+(37-1)*7+6),'3. Atostogų žurnalas'!$D$5:$D$200,"&gt;="&amp;('1. Nustatymai'!$C$9+(37-1)*7)))</f>
        <v/>
      </c>
      <c r="AM24" s="106">
        <f>IF($A24="","",COUNTIFS('3. Atostogų žurnalas'!$A$5:$A$200,$A24,'3. Atostogų žurnalas'!$F$5:$F$200,"Patvirtinta",'3. Atostogų žurnalas'!$C$5:$C$200,"&lt;="&amp;('1. Nustatymai'!$C$9+(38-1)*7+6),'3. Atostogų žurnalas'!$D$5:$D$200,"&gt;="&amp;('1. Nustatymai'!$C$9+(38-1)*7)))</f>
        <v/>
      </c>
      <c r="AN24" s="106">
        <f>IF($A24="","",COUNTIFS('3. Atostogų žurnalas'!$A$5:$A$200,$A24,'3. Atostogų žurnalas'!$F$5:$F$200,"Patvirtinta",'3. Atostogų žurnalas'!$C$5:$C$200,"&lt;="&amp;('1. Nustatymai'!$C$9+(39-1)*7+6),'3. Atostogų žurnalas'!$D$5:$D$200,"&gt;="&amp;('1. Nustatymai'!$C$9+(39-1)*7)))</f>
        <v/>
      </c>
      <c r="AO24" s="106">
        <f>IF($A24="","",COUNTIFS('3. Atostogų žurnalas'!$A$5:$A$200,$A24,'3. Atostogų žurnalas'!$F$5:$F$200,"Patvirtinta",'3. Atostogų žurnalas'!$C$5:$C$200,"&lt;="&amp;('1. Nustatymai'!$C$9+(40-1)*7+6),'3. Atostogų žurnalas'!$D$5:$D$200,"&gt;="&amp;('1. Nustatymai'!$C$9+(40-1)*7)))</f>
        <v/>
      </c>
      <c r="AP24" s="106">
        <f>IF($A24="","",COUNTIFS('3. Atostogų žurnalas'!$A$5:$A$200,$A24,'3. Atostogų žurnalas'!$F$5:$F$200,"Patvirtinta",'3. Atostogų žurnalas'!$C$5:$C$200,"&lt;="&amp;('1. Nustatymai'!$C$9+(41-1)*7+6),'3. Atostogų žurnalas'!$D$5:$D$200,"&gt;="&amp;('1. Nustatymai'!$C$9+(41-1)*7)))</f>
        <v/>
      </c>
      <c r="AQ24" s="106">
        <f>IF($A24="","",COUNTIFS('3. Atostogų žurnalas'!$A$5:$A$200,$A24,'3. Atostogų žurnalas'!$F$5:$F$200,"Patvirtinta",'3. Atostogų žurnalas'!$C$5:$C$200,"&lt;="&amp;('1. Nustatymai'!$C$9+(42-1)*7+6),'3. Atostogų žurnalas'!$D$5:$D$200,"&gt;="&amp;('1. Nustatymai'!$C$9+(42-1)*7)))</f>
        <v/>
      </c>
      <c r="AR24" s="106">
        <f>IF($A24="","",COUNTIFS('3. Atostogų žurnalas'!$A$5:$A$200,$A24,'3. Atostogų žurnalas'!$F$5:$F$200,"Patvirtinta",'3. Atostogų žurnalas'!$C$5:$C$200,"&lt;="&amp;('1. Nustatymai'!$C$9+(43-1)*7+6),'3. Atostogų žurnalas'!$D$5:$D$200,"&gt;="&amp;('1. Nustatymai'!$C$9+(43-1)*7)))</f>
        <v/>
      </c>
      <c r="AS24" s="106">
        <f>IF($A24="","",COUNTIFS('3. Atostogų žurnalas'!$A$5:$A$200,$A24,'3. Atostogų žurnalas'!$F$5:$F$200,"Patvirtinta",'3. Atostogų žurnalas'!$C$5:$C$200,"&lt;="&amp;('1. Nustatymai'!$C$9+(44-1)*7+6),'3. Atostogų žurnalas'!$D$5:$D$200,"&gt;="&amp;('1. Nustatymai'!$C$9+(44-1)*7)))</f>
        <v/>
      </c>
      <c r="AT24" s="106">
        <f>IF($A24="","",COUNTIFS('3. Atostogų žurnalas'!$A$5:$A$200,$A24,'3. Atostogų žurnalas'!$F$5:$F$200,"Patvirtinta",'3. Atostogų žurnalas'!$C$5:$C$200,"&lt;="&amp;('1. Nustatymai'!$C$9+(45-1)*7+6),'3. Atostogų žurnalas'!$D$5:$D$200,"&gt;="&amp;('1. Nustatymai'!$C$9+(45-1)*7)))</f>
        <v/>
      </c>
      <c r="AU24" s="106">
        <f>IF($A24="","",COUNTIFS('3. Atostogų žurnalas'!$A$5:$A$200,$A24,'3. Atostogų žurnalas'!$F$5:$F$200,"Patvirtinta",'3. Atostogų žurnalas'!$C$5:$C$200,"&lt;="&amp;('1. Nustatymai'!$C$9+(46-1)*7+6),'3. Atostogų žurnalas'!$D$5:$D$200,"&gt;="&amp;('1. Nustatymai'!$C$9+(46-1)*7)))</f>
        <v/>
      </c>
      <c r="AV24" s="106">
        <f>IF($A24="","",COUNTIFS('3. Atostogų žurnalas'!$A$5:$A$200,$A24,'3. Atostogų žurnalas'!$F$5:$F$200,"Patvirtinta",'3. Atostogų žurnalas'!$C$5:$C$200,"&lt;="&amp;('1. Nustatymai'!$C$9+(47-1)*7+6),'3. Atostogų žurnalas'!$D$5:$D$200,"&gt;="&amp;('1. Nustatymai'!$C$9+(47-1)*7)))</f>
        <v/>
      </c>
      <c r="AW24" s="106">
        <f>IF($A24="","",COUNTIFS('3. Atostogų žurnalas'!$A$5:$A$200,$A24,'3. Atostogų žurnalas'!$F$5:$F$200,"Patvirtinta",'3. Atostogų žurnalas'!$C$5:$C$200,"&lt;="&amp;('1. Nustatymai'!$C$9+(48-1)*7+6),'3. Atostogų žurnalas'!$D$5:$D$200,"&gt;="&amp;('1. Nustatymai'!$C$9+(48-1)*7)))</f>
        <v/>
      </c>
      <c r="AX24" s="106">
        <f>IF($A24="","",COUNTIFS('3. Atostogų žurnalas'!$A$5:$A$200,$A24,'3. Atostogų žurnalas'!$F$5:$F$200,"Patvirtinta",'3. Atostogų žurnalas'!$C$5:$C$200,"&lt;="&amp;('1. Nustatymai'!$C$9+(49-1)*7+6),'3. Atostogų žurnalas'!$D$5:$D$200,"&gt;="&amp;('1. Nustatymai'!$C$9+(49-1)*7)))</f>
        <v/>
      </c>
      <c r="AY24" s="106">
        <f>IF($A24="","",COUNTIFS('3. Atostogų žurnalas'!$A$5:$A$200,$A24,'3. Atostogų žurnalas'!$F$5:$F$200,"Patvirtinta",'3. Atostogų žurnalas'!$C$5:$C$200,"&lt;="&amp;('1. Nustatymai'!$C$9+(50-1)*7+6),'3. Atostogų žurnalas'!$D$5:$D$200,"&gt;="&amp;('1. Nustatymai'!$C$9+(50-1)*7)))</f>
        <v/>
      </c>
      <c r="AZ24" s="106">
        <f>IF($A24="","",COUNTIFS('3. Atostogų žurnalas'!$A$5:$A$200,$A24,'3. Atostogų žurnalas'!$F$5:$F$200,"Patvirtinta",'3. Atostogų žurnalas'!$C$5:$C$200,"&lt;="&amp;('1. Nustatymai'!$C$9+(51-1)*7+6),'3. Atostogų žurnalas'!$D$5:$D$200,"&gt;="&amp;('1. Nustatymai'!$C$9+(51-1)*7)))</f>
        <v/>
      </c>
      <c r="BA24" s="106">
        <f>IF($A24="","",COUNTIFS('3. Atostogų žurnalas'!$A$5:$A$200,$A24,'3. Atostogų žurnalas'!$F$5:$F$200,"Patvirtinta",'3. Atostogų žurnalas'!$C$5:$C$200,"&lt;="&amp;('1. Nustatymai'!$C$9+(52-1)*7+6),'3. Atostogų žurnalas'!$D$5:$D$200,"&gt;="&amp;('1. Nustatymai'!$C$9+(52-1)*7)))</f>
        <v/>
      </c>
    </row>
    <row r="25" ht="18" customHeight="1" s="55">
      <c r="A25" s="105">
        <f>IF('2. Darbuotojai'!A25="","",'2. Darbuotojai'!A25)</f>
        <v/>
      </c>
      <c r="B25" s="106">
        <f>IF($A25="","",COUNTIFS('3. Atostogų žurnalas'!$A$5:$A$200,$A25,'3. Atostogų žurnalas'!$F$5:$F$200,"Patvirtinta",'3. Atostogų žurnalas'!$C$5:$C$200,"&lt;="&amp;('1. Nustatymai'!$C$9+(1-1)*7+6),'3. Atostogų žurnalas'!$D$5:$D$200,"&gt;="&amp;('1. Nustatymai'!$C$9+(1-1)*7)))</f>
        <v/>
      </c>
      <c r="C25" s="106">
        <f>IF($A25="","",COUNTIFS('3. Atostogų žurnalas'!$A$5:$A$200,$A25,'3. Atostogų žurnalas'!$F$5:$F$200,"Patvirtinta",'3. Atostogų žurnalas'!$C$5:$C$200,"&lt;="&amp;('1. Nustatymai'!$C$9+(2-1)*7+6),'3. Atostogų žurnalas'!$D$5:$D$200,"&gt;="&amp;('1. Nustatymai'!$C$9+(2-1)*7)))</f>
        <v/>
      </c>
      <c r="D25" s="106">
        <f>IF($A25="","",COUNTIFS('3. Atostogų žurnalas'!$A$5:$A$200,$A25,'3. Atostogų žurnalas'!$F$5:$F$200,"Patvirtinta",'3. Atostogų žurnalas'!$C$5:$C$200,"&lt;="&amp;('1. Nustatymai'!$C$9+(3-1)*7+6),'3. Atostogų žurnalas'!$D$5:$D$200,"&gt;="&amp;('1. Nustatymai'!$C$9+(3-1)*7)))</f>
        <v/>
      </c>
      <c r="E25" s="106">
        <f>IF($A25="","",COUNTIFS('3. Atostogų žurnalas'!$A$5:$A$200,$A25,'3. Atostogų žurnalas'!$F$5:$F$200,"Patvirtinta",'3. Atostogų žurnalas'!$C$5:$C$200,"&lt;="&amp;('1. Nustatymai'!$C$9+(4-1)*7+6),'3. Atostogų žurnalas'!$D$5:$D$200,"&gt;="&amp;('1. Nustatymai'!$C$9+(4-1)*7)))</f>
        <v/>
      </c>
      <c r="F25" s="106">
        <f>IF($A25="","",COUNTIFS('3. Atostogų žurnalas'!$A$5:$A$200,$A25,'3. Atostogų žurnalas'!$F$5:$F$200,"Patvirtinta",'3. Atostogų žurnalas'!$C$5:$C$200,"&lt;="&amp;('1. Nustatymai'!$C$9+(5-1)*7+6),'3. Atostogų žurnalas'!$D$5:$D$200,"&gt;="&amp;('1. Nustatymai'!$C$9+(5-1)*7)))</f>
        <v/>
      </c>
      <c r="G25" s="106">
        <f>IF($A25="","",COUNTIFS('3. Atostogų žurnalas'!$A$5:$A$200,$A25,'3. Atostogų žurnalas'!$F$5:$F$200,"Patvirtinta",'3. Atostogų žurnalas'!$C$5:$C$200,"&lt;="&amp;('1. Nustatymai'!$C$9+(6-1)*7+6),'3. Atostogų žurnalas'!$D$5:$D$200,"&gt;="&amp;('1. Nustatymai'!$C$9+(6-1)*7)))</f>
        <v/>
      </c>
      <c r="H25" s="106">
        <f>IF($A25="","",COUNTIFS('3. Atostogų žurnalas'!$A$5:$A$200,$A25,'3. Atostogų žurnalas'!$F$5:$F$200,"Patvirtinta",'3. Atostogų žurnalas'!$C$5:$C$200,"&lt;="&amp;('1. Nustatymai'!$C$9+(7-1)*7+6),'3. Atostogų žurnalas'!$D$5:$D$200,"&gt;="&amp;('1. Nustatymai'!$C$9+(7-1)*7)))</f>
        <v/>
      </c>
      <c r="I25" s="106">
        <f>IF($A25="","",COUNTIFS('3. Atostogų žurnalas'!$A$5:$A$200,$A25,'3. Atostogų žurnalas'!$F$5:$F$200,"Patvirtinta",'3. Atostogų žurnalas'!$C$5:$C$200,"&lt;="&amp;('1. Nustatymai'!$C$9+(8-1)*7+6),'3. Atostogų žurnalas'!$D$5:$D$200,"&gt;="&amp;('1. Nustatymai'!$C$9+(8-1)*7)))</f>
        <v/>
      </c>
      <c r="J25" s="106">
        <f>IF($A25="","",COUNTIFS('3. Atostogų žurnalas'!$A$5:$A$200,$A25,'3. Atostogų žurnalas'!$F$5:$F$200,"Patvirtinta",'3. Atostogų žurnalas'!$C$5:$C$200,"&lt;="&amp;('1. Nustatymai'!$C$9+(9-1)*7+6),'3. Atostogų žurnalas'!$D$5:$D$200,"&gt;="&amp;('1. Nustatymai'!$C$9+(9-1)*7)))</f>
        <v/>
      </c>
      <c r="K25" s="106">
        <f>IF($A25="","",COUNTIFS('3. Atostogų žurnalas'!$A$5:$A$200,$A25,'3. Atostogų žurnalas'!$F$5:$F$200,"Patvirtinta",'3. Atostogų žurnalas'!$C$5:$C$200,"&lt;="&amp;('1. Nustatymai'!$C$9+(10-1)*7+6),'3. Atostogų žurnalas'!$D$5:$D$200,"&gt;="&amp;('1. Nustatymai'!$C$9+(10-1)*7)))</f>
        <v/>
      </c>
      <c r="L25" s="106">
        <f>IF($A25="","",COUNTIFS('3. Atostogų žurnalas'!$A$5:$A$200,$A25,'3. Atostogų žurnalas'!$F$5:$F$200,"Patvirtinta",'3. Atostogų žurnalas'!$C$5:$C$200,"&lt;="&amp;('1. Nustatymai'!$C$9+(11-1)*7+6),'3. Atostogų žurnalas'!$D$5:$D$200,"&gt;="&amp;('1. Nustatymai'!$C$9+(11-1)*7)))</f>
        <v/>
      </c>
      <c r="M25" s="106">
        <f>IF($A25="","",COUNTIFS('3. Atostogų žurnalas'!$A$5:$A$200,$A25,'3. Atostogų žurnalas'!$F$5:$F$200,"Patvirtinta",'3. Atostogų žurnalas'!$C$5:$C$200,"&lt;="&amp;('1. Nustatymai'!$C$9+(12-1)*7+6),'3. Atostogų žurnalas'!$D$5:$D$200,"&gt;="&amp;('1. Nustatymai'!$C$9+(12-1)*7)))</f>
        <v/>
      </c>
      <c r="N25" s="106">
        <f>IF($A25="","",COUNTIFS('3. Atostogų žurnalas'!$A$5:$A$200,$A25,'3. Atostogų žurnalas'!$F$5:$F$200,"Patvirtinta",'3. Atostogų žurnalas'!$C$5:$C$200,"&lt;="&amp;('1. Nustatymai'!$C$9+(13-1)*7+6),'3. Atostogų žurnalas'!$D$5:$D$200,"&gt;="&amp;('1. Nustatymai'!$C$9+(13-1)*7)))</f>
        <v/>
      </c>
      <c r="O25" s="106">
        <f>IF($A25="","",COUNTIFS('3. Atostogų žurnalas'!$A$5:$A$200,$A25,'3. Atostogų žurnalas'!$F$5:$F$200,"Patvirtinta",'3. Atostogų žurnalas'!$C$5:$C$200,"&lt;="&amp;('1. Nustatymai'!$C$9+(14-1)*7+6),'3. Atostogų žurnalas'!$D$5:$D$200,"&gt;="&amp;('1. Nustatymai'!$C$9+(14-1)*7)))</f>
        <v/>
      </c>
      <c r="P25" s="106">
        <f>IF($A25="","",COUNTIFS('3. Atostogų žurnalas'!$A$5:$A$200,$A25,'3. Atostogų žurnalas'!$F$5:$F$200,"Patvirtinta",'3. Atostogų žurnalas'!$C$5:$C$200,"&lt;="&amp;('1. Nustatymai'!$C$9+(15-1)*7+6),'3. Atostogų žurnalas'!$D$5:$D$200,"&gt;="&amp;('1. Nustatymai'!$C$9+(15-1)*7)))</f>
        <v/>
      </c>
      <c r="Q25" s="106">
        <f>IF($A25="","",COUNTIFS('3. Atostogų žurnalas'!$A$5:$A$200,$A25,'3. Atostogų žurnalas'!$F$5:$F$200,"Patvirtinta",'3. Atostogų žurnalas'!$C$5:$C$200,"&lt;="&amp;('1. Nustatymai'!$C$9+(16-1)*7+6),'3. Atostogų žurnalas'!$D$5:$D$200,"&gt;="&amp;('1. Nustatymai'!$C$9+(16-1)*7)))</f>
        <v/>
      </c>
      <c r="R25" s="106">
        <f>IF($A25="","",COUNTIFS('3. Atostogų žurnalas'!$A$5:$A$200,$A25,'3. Atostogų žurnalas'!$F$5:$F$200,"Patvirtinta",'3. Atostogų žurnalas'!$C$5:$C$200,"&lt;="&amp;('1. Nustatymai'!$C$9+(17-1)*7+6),'3. Atostogų žurnalas'!$D$5:$D$200,"&gt;="&amp;('1. Nustatymai'!$C$9+(17-1)*7)))</f>
        <v/>
      </c>
      <c r="S25" s="106">
        <f>IF($A25="","",COUNTIFS('3. Atostogų žurnalas'!$A$5:$A$200,$A25,'3. Atostogų žurnalas'!$F$5:$F$200,"Patvirtinta",'3. Atostogų žurnalas'!$C$5:$C$200,"&lt;="&amp;('1. Nustatymai'!$C$9+(18-1)*7+6),'3. Atostogų žurnalas'!$D$5:$D$200,"&gt;="&amp;('1. Nustatymai'!$C$9+(18-1)*7)))</f>
        <v/>
      </c>
      <c r="T25" s="106">
        <f>IF($A25="","",COUNTIFS('3. Atostogų žurnalas'!$A$5:$A$200,$A25,'3. Atostogų žurnalas'!$F$5:$F$200,"Patvirtinta",'3. Atostogų žurnalas'!$C$5:$C$200,"&lt;="&amp;('1. Nustatymai'!$C$9+(19-1)*7+6),'3. Atostogų žurnalas'!$D$5:$D$200,"&gt;="&amp;('1. Nustatymai'!$C$9+(19-1)*7)))</f>
        <v/>
      </c>
      <c r="U25" s="106">
        <f>IF($A25="","",COUNTIFS('3. Atostogų žurnalas'!$A$5:$A$200,$A25,'3. Atostogų žurnalas'!$F$5:$F$200,"Patvirtinta",'3. Atostogų žurnalas'!$C$5:$C$200,"&lt;="&amp;('1. Nustatymai'!$C$9+(20-1)*7+6),'3. Atostogų žurnalas'!$D$5:$D$200,"&gt;="&amp;('1. Nustatymai'!$C$9+(20-1)*7)))</f>
        <v/>
      </c>
      <c r="V25" s="106">
        <f>IF($A25="","",COUNTIFS('3. Atostogų žurnalas'!$A$5:$A$200,$A25,'3. Atostogų žurnalas'!$F$5:$F$200,"Patvirtinta",'3. Atostogų žurnalas'!$C$5:$C$200,"&lt;="&amp;('1. Nustatymai'!$C$9+(21-1)*7+6),'3. Atostogų žurnalas'!$D$5:$D$200,"&gt;="&amp;('1. Nustatymai'!$C$9+(21-1)*7)))</f>
        <v/>
      </c>
      <c r="W25" s="106">
        <f>IF($A25="","",COUNTIFS('3. Atostogų žurnalas'!$A$5:$A$200,$A25,'3. Atostogų žurnalas'!$F$5:$F$200,"Patvirtinta",'3. Atostogų žurnalas'!$C$5:$C$200,"&lt;="&amp;('1. Nustatymai'!$C$9+(22-1)*7+6),'3. Atostogų žurnalas'!$D$5:$D$200,"&gt;="&amp;('1. Nustatymai'!$C$9+(22-1)*7)))</f>
        <v/>
      </c>
      <c r="X25" s="106">
        <f>IF($A25="","",COUNTIFS('3. Atostogų žurnalas'!$A$5:$A$200,$A25,'3. Atostogų žurnalas'!$F$5:$F$200,"Patvirtinta",'3. Atostogų žurnalas'!$C$5:$C$200,"&lt;="&amp;('1. Nustatymai'!$C$9+(23-1)*7+6),'3. Atostogų žurnalas'!$D$5:$D$200,"&gt;="&amp;('1. Nustatymai'!$C$9+(23-1)*7)))</f>
        <v/>
      </c>
      <c r="Y25" s="106">
        <f>IF($A25="","",COUNTIFS('3. Atostogų žurnalas'!$A$5:$A$200,$A25,'3. Atostogų žurnalas'!$F$5:$F$200,"Patvirtinta",'3. Atostogų žurnalas'!$C$5:$C$200,"&lt;="&amp;('1. Nustatymai'!$C$9+(24-1)*7+6),'3. Atostogų žurnalas'!$D$5:$D$200,"&gt;="&amp;('1. Nustatymai'!$C$9+(24-1)*7)))</f>
        <v/>
      </c>
      <c r="Z25" s="106">
        <f>IF($A25="","",COUNTIFS('3. Atostogų žurnalas'!$A$5:$A$200,$A25,'3. Atostogų žurnalas'!$F$5:$F$200,"Patvirtinta",'3. Atostogų žurnalas'!$C$5:$C$200,"&lt;="&amp;('1. Nustatymai'!$C$9+(25-1)*7+6),'3. Atostogų žurnalas'!$D$5:$D$200,"&gt;="&amp;('1. Nustatymai'!$C$9+(25-1)*7)))</f>
        <v/>
      </c>
      <c r="AA25" s="106">
        <f>IF($A25="","",COUNTIFS('3. Atostogų žurnalas'!$A$5:$A$200,$A25,'3. Atostogų žurnalas'!$F$5:$F$200,"Patvirtinta",'3. Atostogų žurnalas'!$C$5:$C$200,"&lt;="&amp;('1. Nustatymai'!$C$9+(26-1)*7+6),'3. Atostogų žurnalas'!$D$5:$D$200,"&gt;="&amp;('1. Nustatymai'!$C$9+(26-1)*7)))</f>
        <v/>
      </c>
      <c r="AB25" s="106">
        <f>IF($A25="","",COUNTIFS('3. Atostogų žurnalas'!$A$5:$A$200,$A25,'3. Atostogų žurnalas'!$F$5:$F$200,"Patvirtinta",'3. Atostogų žurnalas'!$C$5:$C$200,"&lt;="&amp;('1. Nustatymai'!$C$9+(27-1)*7+6),'3. Atostogų žurnalas'!$D$5:$D$200,"&gt;="&amp;('1. Nustatymai'!$C$9+(27-1)*7)))</f>
        <v/>
      </c>
      <c r="AC25" s="106">
        <f>IF($A25="","",COUNTIFS('3. Atostogų žurnalas'!$A$5:$A$200,$A25,'3. Atostogų žurnalas'!$F$5:$F$200,"Patvirtinta",'3. Atostogų žurnalas'!$C$5:$C$200,"&lt;="&amp;('1. Nustatymai'!$C$9+(28-1)*7+6),'3. Atostogų žurnalas'!$D$5:$D$200,"&gt;="&amp;('1. Nustatymai'!$C$9+(28-1)*7)))</f>
        <v/>
      </c>
      <c r="AD25" s="106">
        <f>IF($A25="","",COUNTIFS('3. Atostogų žurnalas'!$A$5:$A$200,$A25,'3. Atostogų žurnalas'!$F$5:$F$200,"Patvirtinta",'3. Atostogų žurnalas'!$C$5:$C$200,"&lt;="&amp;('1. Nustatymai'!$C$9+(29-1)*7+6),'3. Atostogų žurnalas'!$D$5:$D$200,"&gt;="&amp;('1. Nustatymai'!$C$9+(29-1)*7)))</f>
        <v/>
      </c>
      <c r="AE25" s="106">
        <f>IF($A25="","",COUNTIFS('3. Atostogų žurnalas'!$A$5:$A$200,$A25,'3. Atostogų žurnalas'!$F$5:$F$200,"Patvirtinta",'3. Atostogų žurnalas'!$C$5:$C$200,"&lt;="&amp;('1. Nustatymai'!$C$9+(30-1)*7+6),'3. Atostogų žurnalas'!$D$5:$D$200,"&gt;="&amp;('1. Nustatymai'!$C$9+(30-1)*7)))</f>
        <v/>
      </c>
      <c r="AF25" s="106">
        <f>IF($A25="","",COUNTIFS('3. Atostogų žurnalas'!$A$5:$A$200,$A25,'3. Atostogų žurnalas'!$F$5:$F$200,"Patvirtinta",'3. Atostogų žurnalas'!$C$5:$C$200,"&lt;="&amp;('1. Nustatymai'!$C$9+(31-1)*7+6),'3. Atostogų žurnalas'!$D$5:$D$200,"&gt;="&amp;('1. Nustatymai'!$C$9+(31-1)*7)))</f>
        <v/>
      </c>
      <c r="AG25" s="106">
        <f>IF($A25="","",COUNTIFS('3. Atostogų žurnalas'!$A$5:$A$200,$A25,'3. Atostogų žurnalas'!$F$5:$F$200,"Patvirtinta",'3. Atostogų žurnalas'!$C$5:$C$200,"&lt;="&amp;('1. Nustatymai'!$C$9+(32-1)*7+6),'3. Atostogų žurnalas'!$D$5:$D$200,"&gt;="&amp;('1. Nustatymai'!$C$9+(32-1)*7)))</f>
        <v/>
      </c>
      <c r="AH25" s="106">
        <f>IF($A25="","",COUNTIFS('3. Atostogų žurnalas'!$A$5:$A$200,$A25,'3. Atostogų žurnalas'!$F$5:$F$200,"Patvirtinta",'3. Atostogų žurnalas'!$C$5:$C$200,"&lt;="&amp;('1. Nustatymai'!$C$9+(33-1)*7+6),'3. Atostogų žurnalas'!$D$5:$D$200,"&gt;="&amp;('1. Nustatymai'!$C$9+(33-1)*7)))</f>
        <v/>
      </c>
      <c r="AI25" s="106">
        <f>IF($A25="","",COUNTIFS('3. Atostogų žurnalas'!$A$5:$A$200,$A25,'3. Atostogų žurnalas'!$F$5:$F$200,"Patvirtinta",'3. Atostogų žurnalas'!$C$5:$C$200,"&lt;="&amp;('1. Nustatymai'!$C$9+(34-1)*7+6),'3. Atostogų žurnalas'!$D$5:$D$200,"&gt;="&amp;('1. Nustatymai'!$C$9+(34-1)*7)))</f>
        <v/>
      </c>
      <c r="AJ25" s="106">
        <f>IF($A25="","",COUNTIFS('3. Atostogų žurnalas'!$A$5:$A$200,$A25,'3. Atostogų žurnalas'!$F$5:$F$200,"Patvirtinta",'3. Atostogų žurnalas'!$C$5:$C$200,"&lt;="&amp;('1. Nustatymai'!$C$9+(35-1)*7+6),'3. Atostogų žurnalas'!$D$5:$D$200,"&gt;="&amp;('1. Nustatymai'!$C$9+(35-1)*7)))</f>
        <v/>
      </c>
      <c r="AK25" s="106">
        <f>IF($A25="","",COUNTIFS('3. Atostogų žurnalas'!$A$5:$A$200,$A25,'3. Atostogų žurnalas'!$F$5:$F$200,"Patvirtinta",'3. Atostogų žurnalas'!$C$5:$C$200,"&lt;="&amp;('1. Nustatymai'!$C$9+(36-1)*7+6),'3. Atostogų žurnalas'!$D$5:$D$200,"&gt;="&amp;('1. Nustatymai'!$C$9+(36-1)*7)))</f>
        <v/>
      </c>
      <c r="AL25" s="106">
        <f>IF($A25="","",COUNTIFS('3. Atostogų žurnalas'!$A$5:$A$200,$A25,'3. Atostogų žurnalas'!$F$5:$F$200,"Patvirtinta",'3. Atostogų žurnalas'!$C$5:$C$200,"&lt;="&amp;('1. Nustatymai'!$C$9+(37-1)*7+6),'3. Atostogų žurnalas'!$D$5:$D$200,"&gt;="&amp;('1. Nustatymai'!$C$9+(37-1)*7)))</f>
        <v/>
      </c>
      <c r="AM25" s="106">
        <f>IF($A25="","",COUNTIFS('3. Atostogų žurnalas'!$A$5:$A$200,$A25,'3. Atostogų žurnalas'!$F$5:$F$200,"Patvirtinta",'3. Atostogų žurnalas'!$C$5:$C$200,"&lt;="&amp;('1. Nustatymai'!$C$9+(38-1)*7+6),'3. Atostogų žurnalas'!$D$5:$D$200,"&gt;="&amp;('1. Nustatymai'!$C$9+(38-1)*7)))</f>
        <v/>
      </c>
      <c r="AN25" s="106">
        <f>IF($A25="","",COUNTIFS('3. Atostogų žurnalas'!$A$5:$A$200,$A25,'3. Atostogų žurnalas'!$F$5:$F$200,"Patvirtinta",'3. Atostogų žurnalas'!$C$5:$C$200,"&lt;="&amp;('1. Nustatymai'!$C$9+(39-1)*7+6),'3. Atostogų žurnalas'!$D$5:$D$200,"&gt;="&amp;('1. Nustatymai'!$C$9+(39-1)*7)))</f>
        <v/>
      </c>
      <c r="AO25" s="106">
        <f>IF($A25="","",COUNTIFS('3. Atostogų žurnalas'!$A$5:$A$200,$A25,'3. Atostogų žurnalas'!$F$5:$F$200,"Patvirtinta",'3. Atostogų žurnalas'!$C$5:$C$200,"&lt;="&amp;('1. Nustatymai'!$C$9+(40-1)*7+6),'3. Atostogų žurnalas'!$D$5:$D$200,"&gt;="&amp;('1. Nustatymai'!$C$9+(40-1)*7)))</f>
        <v/>
      </c>
      <c r="AP25" s="106">
        <f>IF($A25="","",COUNTIFS('3. Atostogų žurnalas'!$A$5:$A$200,$A25,'3. Atostogų žurnalas'!$F$5:$F$200,"Patvirtinta",'3. Atostogų žurnalas'!$C$5:$C$200,"&lt;="&amp;('1. Nustatymai'!$C$9+(41-1)*7+6),'3. Atostogų žurnalas'!$D$5:$D$200,"&gt;="&amp;('1. Nustatymai'!$C$9+(41-1)*7)))</f>
        <v/>
      </c>
      <c r="AQ25" s="106">
        <f>IF($A25="","",COUNTIFS('3. Atostogų žurnalas'!$A$5:$A$200,$A25,'3. Atostogų žurnalas'!$F$5:$F$200,"Patvirtinta",'3. Atostogų žurnalas'!$C$5:$C$200,"&lt;="&amp;('1. Nustatymai'!$C$9+(42-1)*7+6),'3. Atostogų žurnalas'!$D$5:$D$200,"&gt;="&amp;('1. Nustatymai'!$C$9+(42-1)*7)))</f>
        <v/>
      </c>
      <c r="AR25" s="106">
        <f>IF($A25="","",COUNTIFS('3. Atostogų žurnalas'!$A$5:$A$200,$A25,'3. Atostogų žurnalas'!$F$5:$F$200,"Patvirtinta",'3. Atostogų žurnalas'!$C$5:$C$200,"&lt;="&amp;('1. Nustatymai'!$C$9+(43-1)*7+6),'3. Atostogų žurnalas'!$D$5:$D$200,"&gt;="&amp;('1. Nustatymai'!$C$9+(43-1)*7)))</f>
        <v/>
      </c>
      <c r="AS25" s="106">
        <f>IF($A25="","",COUNTIFS('3. Atostogų žurnalas'!$A$5:$A$200,$A25,'3. Atostogų žurnalas'!$F$5:$F$200,"Patvirtinta",'3. Atostogų žurnalas'!$C$5:$C$200,"&lt;="&amp;('1. Nustatymai'!$C$9+(44-1)*7+6),'3. Atostogų žurnalas'!$D$5:$D$200,"&gt;="&amp;('1. Nustatymai'!$C$9+(44-1)*7)))</f>
        <v/>
      </c>
      <c r="AT25" s="106">
        <f>IF($A25="","",COUNTIFS('3. Atostogų žurnalas'!$A$5:$A$200,$A25,'3. Atostogų žurnalas'!$F$5:$F$200,"Patvirtinta",'3. Atostogų žurnalas'!$C$5:$C$200,"&lt;="&amp;('1. Nustatymai'!$C$9+(45-1)*7+6),'3. Atostogų žurnalas'!$D$5:$D$200,"&gt;="&amp;('1. Nustatymai'!$C$9+(45-1)*7)))</f>
        <v/>
      </c>
      <c r="AU25" s="106">
        <f>IF($A25="","",COUNTIFS('3. Atostogų žurnalas'!$A$5:$A$200,$A25,'3. Atostogų žurnalas'!$F$5:$F$200,"Patvirtinta",'3. Atostogų žurnalas'!$C$5:$C$200,"&lt;="&amp;('1. Nustatymai'!$C$9+(46-1)*7+6),'3. Atostogų žurnalas'!$D$5:$D$200,"&gt;="&amp;('1. Nustatymai'!$C$9+(46-1)*7)))</f>
        <v/>
      </c>
      <c r="AV25" s="106">
        <f>IF($A25="","",COUNTIFS('3. Atostogų žurnalas'!$A$5:$A$200,$A25,'3. Atostogų žurnalas'!$F$5:$F$200,"Patvirtinta",'3. Atostogų žurnalas'!$C$5:$C$200,"&lt;="&amp;('1. Nustatymai'!$C$9+(47-1)*7+6),'3. Atostogų žurnalas'!$D$5:$D$200,"&gt;="&amp;('1. Nustatymai'!$C$9+(47-1)*7)))</f>
        <v/>
      </c>
      <c r="AW25" s="106">
        <f>IF($A25="","",COUNTIFS('3. Atostogų žurnalas'!$A$5:$A$200,$A25,'3. Atostogų žurnalas'!$F$5:$F$200,"Patvirtinta",'3. Atostogų žurnalas'!$C$5:$C$200,"&lt;="&amp;('1. Nustatymai'!$C$9+(48-1)*7+6),'3. Atostogų žurnalas'!$D$5:$D$200,"&gt;="&amp;('1. Nustatymai'!$C$9+(48-1)*7)))</f>
        <v/>
      </c>
      <c r="AX25" s="106">
        <f>IF($A25="","",COUNTIFS('3. Atostogų žurnalas'!$A$5:$A$200,$A25,'3. Atostogų žurnalas'!$F$5:$F$200,"Patvirtinta",'3. Atostogų žurnalas'!$C$5:$C$200,"&lt;="&amp;('1. Nustatymai'!$C$9+(49-1)*7+6),'3. Atostogų žurnalas'!$D$5:$D$200,"&gt;="&amp;('1. Nustatymai'!$C$9+(49-1)*7)))</f>
        <v/>
      </c>
      <c r="AY25" s="106">
        <f>IF($A25="","",COUNTIFS('3. Atostogų žurnalas'!$A$5:$A$200,$A25,'3. Atostogų žurnalas'!$F$5:$F$200,"Patvirtinta",'3. Atostogų žurnalas'!$C$5:$C$200,"&lt;="&amp;('1. Nustatymai'!$C$9+(50-1)*7+6),'3. Atostogų žurnalas'!$D$5:$D$200,"&gt;="&amp;('1. Nustatymai'!$C$9+(50-1)*7)))</f>
        <v/>
      </c>
      <c r="AZ25" s="106">
        <f>IF($A25="","",COUNTIFS('3. Atostogų žurnalas'!$A$5:$A$200,$A25,'3. Atostogų žurnalas'!$F$5:$F$200,"Patvirtinta",'3. Atostogų žurnalas'!$C$5:$C$200,"&lt;="&amp;('1. Nustatymai'!$C$9+(51-1)*7+6),'3. Atostogų žurnalas'!$D$5:$D$200,"&gt;="&amp;('1. Nustatymai'!$C$9+(51-1)*7)))</f>
        <v/>
      </c>
      <c r="BA25" s="106">
        <f>IF($A25="","",COUNTIFS('3. Atostogų žurnalas'!$A$5:$A$200,$A25,'3. Atostogų žurnalas'!$F$5:$F$200,"Patvirtinta",'3. Atostogų žurnalas'!$C$5:$C$200,"&lt;="&amp;('1. Nustatymai'!$C$9+(52-1)*7+6),'3. Atostogų žurnalas'!$D$5:$D$200,"&gt;="&amp;('1. Nustatymai'!$C$9+(52-1)*7)))</f>
        <v/>
      </c>
    </row>
    <row r="26" ht="18" customHeight="1" s="55">
      <c r="A26" s="105">
        <f>IF('2. Darbuotojai'!A26="","",'2. Darbuotojai'!A26)</f>
        <v/>
      </c>
      <c r="B26" s="106">
        <f>IF($A26="","",COUNTIFS('3. Atostogų žurnalas'!$A$5:$A$200,$A26,'3. Atostogų žurnalas'!$F$5:$F$200,"Patvirtinta",'3. Atostogų žurnalas'!$C$5:$C$200,"&lt;="&amp;('1. Nustatymai'!$C$9+(1-1)*7+6),'3. Atostogų žurnalas'!$D$5:$D$200,"&gt;="&amp;('1. Nustatymai'!$C$9+(1-1)*7)))</f>
        <v/>
      </c>
      <c r="C26" s="106">
        <f>IF($A26="","",COUNTIFS('3. Atostogų žurnalas'!$A$5:$A$200,$A26,'3. Atostogų žurnalas'!$F$5:$F$200,"Patvirtinta",'3. Atostogų žurnalas'!$C$5:$C$200,"&lt;="&amp;('1. Nustatymai'!$C$9+(2-1)*7+6),'3. Atostogų žurnalas'!$D$5:$D$200,"&gt;="&amp;('1. Nustatymai'!$C$9+(2-1)*7)))</f>
        <v/>
      </c>
      <c r="D26" s="106">
        <f>IF($A26="","",COUNTIFS('3. Atostogų žurnalas'!$A$5:$A$200,$A26,'3. Atostogų žurnalas'!$F$5:$F$200,"Patvirtinta",'3. Atostogų žurnalas'!$C$5:$C$200,"&lt;="&amp;('1. Nustatymai'!$C$9+(3-1)*7+6),'3. Atostogų žurnalas'!$D$5:$D$200,"&gt;="&amp;('1. Nustatymai'!$C$9+(3-1)*7)))</f>
        <v/>
      </c>
      <c r="E26" s="106">
        <f>IF($A26="","",COUNTIFS('3. Atostogų žurnalas'!$A$5:$A$200,$A26,'3. Atostogų žurnalas'!$F$5:$F$200,"Patvirtinta",'3. Atostogų žurnalas'!$C$5:$C$200,"&lt;="&amp;('1. Nustatymai'!$C$9+(4-1)*7+6),'3. Atostogų žurnalas'!$D$5:$D$200,"&gt;="&amp;('1. Nustatymai'!$C$9+(4-1)*7)))</f>
        <v/>
      </c>
      <c r="F26" s="106">
        <f>IF($A26="","",COUNTIFS('3. Atostogų žurnalas'!$A$5:$A$200,$A26,'3. Atostogų žurnalas'!$F$5:$F$200,"Patvirtinta",'3. Atostogų žurnalas'!$C$5:$C$200,"&lt;="&amp;('1. Nustatymai'!$C$9+(5-1)*7+6),'3. Atostogų žurnalas'!$D$5:$D$200,"&gt;="&amp;('1. Nustatymai'!$C$9+(5-1)*7)))</f>
        <v/>
      </c>
      <c r="G26" s="106">
        <f>IF($A26="","",COUNTIFS('3. Atostogų žurnalas'!$A$5:$A$200,$A26,'3. Atostogų žurnalas'!$F$5:$F$200,"Patvirtinta",'3. Atostogų žurnalas'!$C$5:$C$200,"&lt;="&amp;('1. Nustatymai'!$C$9+(6-1)*7+6),'3. Atostogų žurnalas'!$D$5:$D$200,"&gt;="&amp;('1. Nustatymai'!$C$9+(6-1)*7)))</f>
        <v/>
      </c>
      <c r="H26" s="106">
        <f>IF($A26="","",COUNTIFS('3. Atostogų žurnalas'!$A$5:$A$200,$A26,'3. Atostogų žurnalas'!$F$5:$F$200,"Patvirtinta",'3. Atostogų žurnalas'!$C$5:$C$200,"&lt;="&amp;('1. Nustatymai'!$C$9+(7-1)*7+6),'3. Atostogų žurnalas'!$D$5:$D$200,"&gt;="&amp;('1. Nustatymai'!$C$9+(7-1)*7)))</f>
        <v/>
      </c>
      <c r="I26" s="106">
        <f>IF($A26="","",COUNTIFS('3. Atostogų žurnalas'!$A$5:$A$200,$A26,'3. Atostogų žurnalas'!$F$5:$F$200,"Patvirtinta",'3. Atostogų žurnalas'!$C$5:$C$200,"&lt;="&amp;('1. Nustatymai'!$C$9+(8-1)*7+6),'3. Atostogų žurnalas'!$D$5:$D$200,"&gt;="&amp;('1. Nustatymai'!$C$9+(8-1)*7)))</f>
        <v/>
      </c>
      <c r="J26" s="106">
        <f>IF($A26="","",COUNTIFS('3. Atostogų žurnalas'!$A$5:$A$200,$A26,'3. Atostogų žurnalas'!$F$5:$F$200,"Patvirtinta",'3. Atostogų žurnalas'!$C$5:$C$200,"&lt;="&amp;('1. Nustatymai'!$C$9+(9-1)*7+6),'3. Atostogų žurnalas'!$D$5:$D$200,"&gt;="&amp;('1. Nustatymai'!$C$9+(9-1)*7)))</f>
        <v/>
      </c>
      <c r="K26" s="106">
        <f>IF($A26="","",COUNTIFS('3. Atostogų žurnalas'!$A$5:$A$200,$A26,'3. Atostogų žurnalas'!$F$5:$F$200,"Patvirtinta",'3. Atostogų žurnalas'!$C$5:$C$200,"&lt;="&amp;('1. Nustatymai'!$C$9+(10-1)*7+6),'3. Atostogų žurnalas'!$D$5:$D$200,"&gt;="&amp;('1. Nustatymai'!$C$9+(10-1)*7)))</f>
        <v/>
      </c>
      <c r="L26" s="106">
        <f>IF($A26="","",COUNTIFS('3. Atostogų žurnalas'!$A$5:$A$200,$A26,'3. Atostogų žurnalas'!$F$5:$F$200,"Patvirtinta",'3. Atostogų žurnalas'!$C$5:$C$200,"&lt;="&amp;('1. Nustatymai'!$C$9+(11-1)*7+6),'3. Atostogų žurnalas'!$D$5:$D$200,"&gt;="&amp;('1. Nustatymai'!$C$9+(11-1)*7)))</f>
        <v/>
      </c>
      <c r="M26" s="106">
        <f>IF($A26="","",COUNTIFS('3. Atostogų žurnalas'!$A$5:$A$200,$A26,'3. Atostogų žurnalas'!$F$5:$F$200,"Patvirtinta",'3. Atostogų žurnalas'!$C$5:$C$200,"&lt;="&amp;('1. Nustatymai'!$C$9+(12-1)*7+6),'3. Atostogų žurnalas'!$D$5:$D$200,"&gt;="&amp;('1. Nustatymai'!$C$9+(12-1)*7)))</f>
        <v/>
      </c>
      <c r="N26" s="106">
        <f>IF($A26="","",COUNTIFS('3. Atostogų žurnalas'!$A$5:$A$200,$A26,'3. Atostogų žurnalas'!$F$5:$F$200,"Patvirtinta",'3. Atostogų žurnalas'!$C$5:$C$200,"&lt;="&amp;('1. Nustatymai'!$C$9+(13-1)*7+6),'3. Atostogų žurnalas'!$D$5:$D$200,"&gt;="&amp;('1. Nustatymai'!$C$9+(13-1)*7)))</f>
        <v/>
      </c>
      <c r="O26" s="106">
        <f>IF($A26="","",COUNTIFS('3. Atostogų žurnalas'!$A$5:$A$200,$A26,'3. Atostogų žurnalas'!$F$5:$F$200,"Patvirtinta",'3. Atostogų žurnalas'!$C$5:$C$200,"&lt;="&amp;('1. Nustatymai'!$C$9+(14-1)*7+6),'3. Atostogų žurnalas'!$D$5:$D$200,"&gt;="&amp;('1. Nustatymai'!$C$9+(14-1)*7)))</f>
        <v/>
      </c>
      <c r="P26" s="106">
        <f>IF($A26="","",COUNTIFS('3. Atostogų žurnalas'!$A$5:$A$200,$A26,'3. Atostogų žurnalas'!$F$5:$F$200,"Patvirtinta",'3. Atostogų žurnalas'!$C$5:$C$200,"&lt;="&amp;('1. Nustatymai'!$C$9+(15-1)*7+6),'3. Atostogų žurnalas'!$D$5:$D$200,"&gt;="&amp;('1. Nustatymai'!$C$9+(15-1)*7)))</f>
        <v/>
      </c>
      <c r="Q26" s="106">
        <f>IF($A26="","",COUNTIFS('3. Atostogų žurnalas'!$A$5:$A$200,$A26,'3. Atostogų žurnalas'!$F$5:$F$200,"Patvirtinta",'3. Atostogų žurnalas'!$C$5:$C$200,"&lt;="&amp;('1. Nustatymai'!$C$9+(16-1)*7+6),'3. Atostogų žurnalas'!$D$5:$D$200,"&gt;="&amp;('1. Nustatymai'!$C$9+(16-1)*7)))</f>
        <v/>
      </c>
      <c r="R26" s="106">
        <f>IF($A26="","",COUNTIFS('3. Atostogų žurnalas'!$A$5:$A$200,$A26,'3. Atostogų žurnalas'!$F$5:$F$200,"Patvirtinta",'3. Atostogų žurnalas'!$C$5:$C$200,"&lt;="&amp;('1. Nustatymai'!$C$9+(17-1)*7+6),'3. Atostogų žurnalas'!$D$5:$D$200,"&gt;="&amp;('1. Nustatymai'!$C$9+(17-1)*7)))</f>
        <v/>
      </c>
      <c r="S26" s="106">
        <f>IF($A26="","",COUNTIFS('3. Atostogų žurnalas'!$A$5:$A$200,$A26,'3. Atostogų žurnalas'!$F$5:$F$200,"Patvirtinta",'3. Atostogų žurnalas'!$C$5:$C$200,"&lt;="&amp;('1. Nustatymai'!$C$9+(18-1)*7+6),'3. Atostogų žurnalas'!$D$5:$D$200,"&gt;="&amp;('1. Nustatymai'!$C$9+(18-1)*7)))</f>
        <v/>
      </c>
      <c r="T26" s="106">
        <f>IF($A26="","",COUNTIFS('3. Atostogų žurnalas'!$A$5:$A$200,$A26,'3. Atostogų žurnalas'!$F$5:$F$200,"Patvirtinta",'3. Atostogų žurnalas'!$C$5:$C$200,"&lt;="&amp;('1. Nustatymai'!$C$9+(19-1)*7+6),'3. Atostogų žurnalas'!$D$5:$D$200,"&gt;="&amp;('1. Nustatymai'!$C$9+(19-1)*7)))</f>
        <v/>
      </c>
      <c r="U26" s="106">
        <f>IF($A26="","",COUNTIFS('3. Atostogų žurnalas'!$A$5:$A$200,$A26,'3. Atostogų žurnalas'!$F$5:$F$200,"Patvirtinta",'3. Atostogų žurnalas'!$C$5:$C$200,"&lt;="&amp;('1. Nustatymai'!$C$9+(20-1)*7+6),'3. Atostogų žurnalas'!$D$5:$D$200,"&gt;="&amp;('1. Nustatymai'!$C$9+(20-1)*7)))</f>
        <v/>
      </c>
      <c r="V26" s="106">
        <f>IF($A26="","",COUNTIFS('3. Atostogų žurnalas'!$A$5:$A$200,$A26,'3. Atostogų žurnalas'!$F$5:$F$200,"Patvirtinta",'3. Atostogų žurnalas'!$C$5:$C$200,"&lt;="&amp;('1. Nustatymai'!$C$9+(21-1)*7+6),'3. Atostogų žurnalas'!$D$5:$D$200,"&gt;="&amp;('1. Nustatymai'!$C$9+(21-1)*7)))</f>
        <v/>
      </c>
      <c r="W26" s="106">
        <f>IF($A26="","",COUNTIFS('3. Atostogų žurnalas'!$A$5:$A$200,$A26,'3. Atostogų žurnalas'!$F$5:$F$200,"Patvirtinta",'3. Atostogų žurnalas'!$C$5:$C$200,"&lt;="&amp;('1. Nustatymai'!$C$9+(22-1)*7+6),'3. Atostogų žurnalas'!$D$5:$D$200,"&gt;="&amp;('1. Nustatymai'!$C$9+(22-1)*7)))</f>
        <v/>
      </c>
      <c r="X26" s="106">
        <f>IF($A26="","",COUNTIFS('3. Atostogų žurnalas'!$A$5:$A$200,$A26,'3. Atostogų žurnalas'!$F$5:$F$200,"Patvirtinta",'3. Atostogų žurnalas'!$C$5:$C$200,"&lt;="&amp;('1. Nustatymai'!$C$9+(23-1)*7+6),'3. Atostogų žurnalas'!$D$5:$D$200,"&gt;="&amp;('1. Nustatymai'!$C$9+(23-1)*7)))</f>
        <v/>
      </c>
      <c r="Y26" s="106">
        <f>IF($A26="","",COUNTIFS('3. Atostogų žurnalas'!$A$5:$A$200,$A26,'3. Atostogų žurnalas'!$F$5:$F$200,"Patvirtinta",'3. Atostogų žurnalas'!$C$5:$C$200,"&lt;="&amp;('1. Nustatymai'!$C$9+(24-1)*7+6),'3. Atostogų žurnalas'!$D$5:$D$200,"&gt;="&amp;('1. Nustatymai'!$C$9+(24-1)*7)))</f>
        <v/>
      </c>
      <c r="Z26" s="106">
        <f>IF($A26="","",COUNTIFS('3. Atostogų žurnalas'!$A$5:$A$200,$A26,'3. Atostogų žurnalas'!$F$5:$F$200,"Patvirtinta",'3. Atostogų žurnalas'!$C$5:$C$200,"&lt;="&amp;('1. Nustatymai'!$C$9+(25-1)*7+6),'3. Atostogų žurnalas'!$D$5:$D$200,"&gt;="&amp;('1. Nustatymai'!$C$9+(25-1)*7)))</f>
        <v/>
      </c>
      <c r="AA26" s="106">
        <f>IF($A26="","",COUNTIFS('3. Atostogų žurnalas'!$A$5:$A$200,$A26,'3. Atostogų žurnalas'!$F$5:$F$200,"Patvirtinta",'3. Atostogų žurnalas'!$C$5:$C$200,"&lt;="&amp;('1. Nustatymai'!$C$9+(26-1)*7+6),'3. Atostogų žurnalas'!$D$5:$D$200,"&gt;="&amp;('1. Nustatymai'!$C$9+(26-1)*7)))</f>
        <v/>
      </c>
      <c r="AB26" s="106">
        <f>IF($A26="","",COUNTIFS('3. Atostogų žurnalas'!$A$5:$A$200,$A26,'3. Atostogų žurnalas'!$F$5:$F$200,"Patvirtinta",'3. Atostogų žurnalas'!$C$5:$C$200,"&lt;="&amp;('1. Nustatymai'!$C$9+(27-1)*7+6),'3. Atostogų žurnalas'!$D$5:$D$200,"&gt;="&amp;('1. Nustatymai'!$C$9+(27-1)*7)))</f>
        <v/>
      </c>
      <c r="AC26" s="106">
        <f>IF($A26="","",COUNTIFS('3. Atostogų žurnalas'!$A$5:$A$200,$A26,'3. Atostogų žurnalas'!$F$5:$F$200,"Patvirtinta",'3. Atostogų žurnalas'!$C$5:$C$200,"&lt;="&amp;('1. Nustatymai'!$C$9+(28-1)*7+6),'3. Atostogų žurnalas'!$D$5:$D$200,"&gt;="&amp;('1. Nustatymai'!$C$9+(28-1)*7)))</f>
        <v/>
      </c>
      <c r="AD26" s="106">
        <f>IF($A26="","",COUNTIFS('3. Atostogų žurnalas'!$A$5:$A$200,$A26,'3. Atostogų žurnalas'!$F$5:$F$200,"Patvirtinta",'3. Atostogų žurnalas'!$C$5:$C$200,"&lt;="&amp;('1. Nustatymai'!$C$9+(29-1)*7+6),'3. Atostogų žurnalas'!$D$5:$D$200,"&gt;="&amp;('1. Nustatymai'!$C$9+(29-1)*7)))</f>
        <v/>
      </c>
      <c r="AE26" s="106">
        <f>IF($A26="","",COUNTIFS('3. Atostogų žurnalas'!$A$5:$A$200,$A26,'3. Atostogų žurnalas'!$F$5:$F$200,"Patvirtinta",'3. Atostogų žurnalas'!$C$5:$C$200,"&lt;="&amp;('1. Nustatymai'!$C$9+(30-1)*7+6),'3. Atostogų žurnalas'!$D$5:$D$200,"&gt;="&amp;('1. Nustatymai'!$C$9+(30-1)*7)))</f>
        <v/>
      </c>
      <c r="AF26" s="106">
        <f>IF($A26="","",COUNTIFS('3. Atostogų žurnalas'!$A$5:$A$200,$A26,'3. Atostogų žurnalas'!$F$5:$F$200,"Patvirtinta",'3. Atostogų žurnalas'!$C$5:$C$200,"&lt;="&amp;('1. Nustatymai'!$C$9+(31-1)*7+6),'3. Atostogų žurnalas'!$D$5:$D$200,"&gt;="&amp;('1. Nustatymai'!$C$9+(31-1)*7)))</f>
        <v/>
      </c>
      <c r="AG26" s="106">
        <f>IF($A26="","",COUNTIFS('3. Atostogų žurnalas'!$A$5:$A$200,$A26,'3. Atostogų žurnalas'!$F$5:$F$200,"Patvirtinta",'3. Atostogų žurnalas'!$C$5:$C$200,"&lt;="&amp;('1. Nustatymai'!$C$9+(32-1)*7+6),'3. Atostogų žurnalas'!$D$5:$D$200,"&gt;="&amp;('1. Nustatymai'!$C$9+(32-1)*7)))</f>
        <v/>
      </c>
      <c r="AH26" s="106">
        <f>IF($A26="","",COUNTIFS('3. Atostogų žurnalas'!$A$5:$A$200,$A26,'3. Atostogų žurnalas'!$F$5:$F$200,"Patvirtinta",'3. Atostogų žurnalas'!$C$5:$C$200,"&lt;="&amp;('1. Nustatymai'!$C$9+(33-1)*7+6),'3. Atostogų žurnalas'!$D$5:$D$200,"&gt;="&amp;('1. Nustatymai'!$C$9+(33-1)*7)))</f>
        <v/>
      </c>
      <c r="AI26" s="106">
        <f>IF($A26="","",COUNTIFS('3. Atostogų žurnalas'!$A$5:$A$200,$A26,'3. Atostogų žurnalas'!$F$5:$F$200,"Patvirtinta",'3. Atostogų žurnalas'!$C$5:$C$200,"&lt;="&amp;('1. Nustatymai'!$C$9+(34-1)*7+6),'3. Atostogų žurnalas'!$D$5:$D$200,"&gt;="&amp;('1. Nustatymai'!$C$9+(34-1)*7)))</f>
        <v/>
      </c>
      <c r="AJ26" s="106">
        <f>IF($A26="","",COUNTIFS('3. Atostogų žurnalas'!$A$5:$A$200,$A26,'3. Atostogų žurnalas'!$F$5:$F$200,"Patvirtinta",'3. Atostogų žurnalas'!$C$5:$C$200,"&lt;="&amp;('1. Nustatymai'!$C$9+(35-1)*7+6),'3. Atostogų žurnalas'!$D$5:$D$200,"&gt;="&amp;('1. Nustatymai'!$C$9+(35-1)*7)))</f>
        <v/>
      </c>
      <c r="AK26" s="106">
        <f>IF($A26="","",COUNTIFS('3. Atostogų žurnalas'!$A$5:$A$200,$A26,'3. Atostogų žurnalas'!$F$5:$F$200,"Patvirtinta",'3. Atostogų žurnalas'!$C$5:$C$200,"&lt;="&amp;('1. Nustatymai'!$C$9+(36-1)*7+6),'3. Atostogų žurnalas'!$D$5:$D$200,"&gt;="&amp;('1. Nustatymai'!$C$9+(36-1)*7)))</f>
        <v/>
      </c>
      <c r="AL26" s="106">
        <f>IF($A26="","",COUNTIFS('3. Atostogų žurnalas'!$A$5:$A$200,$A26,'3. Atostogų žurnalas'!$F$5:$F$200,"Patvirtinta",'3. Atostogų žurnalas'!$C$5:$C$200,"&lt;="&amp;('1. Nustatymai'!$C$9+(37-1)*7+6),'3. Atostogų žurnalas'!$D$5:$D$200,"&gt;="&amp;('1. Nustatymai'!$C$9+(37-1)*7)))</f>
        <v/>
      </c>
      <c r="AM26" s="106">
        <f>IF($A26="","",COUNTIFS('3. Atostogų žurnalas'!$A$5:$A$200,$A26,'3. Atostogų žurnalas'!$F$5:$F$200,"Patvirtinta",'3. Atostogų žurnalas'!$C$5:$C$200,"&lt;="&amp;('1. Nustatymai'!$C$9+(38-1)*7+6),'3. Atostogų žurnalas'!$D$5:$D$200,"&gt;="&amp;('1. Nustatymai'!$C$9+(38-1)*7)))</f>
        <v/>
      </c>
      <c r="AN26" s="106">
        <f>IF($A26="","",COUNTIFS('3. Atostogų žurnalas'!$A$5:$A$200,$A26,'3. Atostogų žurnalas'!$F$5:$F$200,"Patvirtinta",'3. Atostogų žurnalas'!$C$5:$C$200,"&lt;="&amp;('1. Nustatymai'!$C$9+(39-1)*7+6),'3. Atostogų žurnalas'!$D$5:$D$200,"&gt;="&amp;('1. Nustatymai'!$C$9+(39-1)*7)))</f>
        <v/>
      </c>
      <c r="AO26" s="106">
        <f>IF($A26="","",COUNTIFS('3. Atostogų žurnalas'!$A$5:$A$200,$A26,'3. Atostogų žurnalas'!$F$5:$F$200,"Patvirtinta",'3. Atostogų žurnalas'!$C$5:$C$200,"&lt;="&amp;('1. Nustatymai'!$C$9+(40-1)*7+6),'3. Atostogų žurnalas'!$D$5:$D$200,"&gt;="&amp;('1. Nustatymai'!$C$9+(40-1)*7)))</f>
        <v/>
      </c>
      <c r="AP26" s="106">
        <f>IF($A26="","",COUNTIFS('3. Atostogų žurnalas'!$A$5:$A$200,$A26,'3. Atostogų žurnalas'!$F$5:$F$200,"Patvirtinta",'3. Atostogų žurnalas'!$C$5:$C$200,"&lt;="&amp;('1. Nustatymai'!$C$9+(41-1)*7+6),'3. Atostogų žurnalas'!$D$5:$D$200,"&gt;="&amp;('1. Nustatymai'!$C$9+(41-1)*7)))</f>
        <v/>
      </c>
      <c r="AQ26" s="106">
        <f>IF($A26="","",COUNTIFS('3. Atostogų žurnalas'!$A$5:$A$200,$A26,'3. Atostogų žurnalas'!$F$5:$F$200,"Patvirtinta",'3. Atostogų žurnalas'!$C$5:$C$200,"&lt;="&amp;('1. Nustatymai'!$C$9+(42-1)*7+6),'3. Atostogų žurnalas'!$D$5:$D$200,"&gt;="&amp;('1. Nustatymai'!$C$9+(42-1)*7)))</f>
        <v/>
      </c>
      <c r="AR26" s="106">
        <f>IF($A26="","",COUNTIFS('3. Atostogų žurnalas'!$A$5:$A$200,$A26,'3. Atostogų žurnalas'!$F$5:$F$200,"Patvirtinta",'3. Atostogų žurnalas'!$C$5:$C$200,"&lt;="&amp;('1. Nustatymai'!$C$9+(43-1)*7+6),'3. Atostogų žurnalas'!$D$5:$D$200,"&gt;="&amp;('1. Nustatymai'!$C$9+(43-1)*7)))</f>
        <v/>
      </c>
      <c r="AS26" s="106">
        <f>IF($A26="","",COUNTIFS('3. Atostogų žurnalas'!$A$5:$A$200,$A26,'3. Atostogų žurnalas'!$F$5:$F$200,"Patvirtinta",'3. Atostogų žurnalas'!$C$5:$C$200,"&lt;="&amp;('1. Nustatymai'!$C$9+(44-1)*7+6),'3. Atostogų žurnalas'!$D$5:$D$200,"&gt;="&amp;('1. Nustatymai'!$C$9+(44-1)*7)))</f>
        <v/>
      </c>
      <c r="AT26" s="106">
        <f>IF($A26="","",COUNTIFS('3. Atostogų žurnalas'!$A$5:$A$200,$A26,'3. Atostogų žurnalas'!$F$5:$F$200,"Patvirtinta",'3. Atostogų žurnalas'!$C$5:$C$200,"&lt;="&amp;('1. Nustatymai'!$C$9+(45-1)*7+6),'3. Atostogų žurnalas'!$D$5:$D$200,"&gt;="&amp;('1. Nustatymai'!$C$9+(45-1)*7)))</f>
        <v/>
      </c>
      <c r="AU26" s="106">
        <f>IF($A26="","",COUNTIFS('3. Atostogų žurnalas'!$A$5:$A$200,$A26,'3. Atostogų žurnalas'!$F$5:$F$200,"Patvirtinta",'3. Atostogų žurnalas'!$C$5:$C$200,"&lt;="&amp;('1. Nustatymai'!$C$9+(46-1)*7+6),'3. Atostogų žurnalas'!$D$5:$D$200,"&gt;="&amp;('1. Nustatymai'!$C$9+(46-1)*7)))</f>
        <v/>
      </c>
      <c r="AV26" s="106">
        <f>IF($A26="","",COUNTIFS('3. Atostogų žurnalas'!$A$5:$A$200,$A26,'3. Atostogų žurnalas'!$F$5:$F$200,"Patvirtinta",'3. Atostogų žurnalas'!$C$5:$C$200,"&lt;="&amp;('1. Nustatymai'!$C$9+(47-1)*7+6),'3. Atostogų žurnalas'!$D$5:$D$200,"&gt;="&amp;('1. Nustatymai'!$C$9+(47-1)*7)))</f>
        <v/>
      </c>
      <c r="AW26" s="106">
        <f>IF($A26="","",COUNTIFS('3. Atostogų žurnalas'!$A$5:$A$200,$A26,'3. Atostogų žurnalas'!$F$5:$F$200,"Patvirtinta",'3. Atostogų žurnalas'!$C$5:$C$200,"&lt;="&amp;('1. Nustatymai'!$C$9+(48-1)*7+6),'3. Atostogų žurnalas'!$D$5:$D$200,"&gt;="&amp;('1. Nustatymai'!$C$9+(48-1)*7)))</f>
        <v/>
      </c>
      <c r="AX26" s="106">
        <f>IF($A26="","",COUNTIFS('3. Atostogų žurnalas'!$A$5:$A$200,$A26,'3. Atostogų žurnalas'!$F$5:$F$200,"Patvirtinta",'3. Atostogų žurnalas'!$C$5:$C$200,"&lt;="&amp;('1. Nustatymai'!$C$9+(49-1)*7+6),'3. Atostogų žurnalas'!$D$5:$D$200,"&gt;="&amp;('1. Nustatymai'!$C$9+(49-1)*7)))</f>
        <v/>
      </c>
      <c r="AY26" s="106">
        <f>IF($A26="","",COUNTIFS('3. Atostogų žurnalas'!$A$5:$A$200,$A26,'3. Atostogų žurnalas'!$F$5:$F$200,"Patvirtinta",'3. Atostogų žurnalas'!$C$5:$C$200,"&lt;="&amp;('1. Nustatymai'!$C$9+(50-1)*7+6),'3. Atostogų žurnalas'!$D$5:$D$200,"&gt;="&amp;('1. Nustatymai'!$C$9+(50-1)*7)))</f>
        <v/>
      </c>
      <c r="AZ26" s="106">
        <f>IF($A26="","",COUNTIFS('3. Atostogų žurnalas'!$A$5:$A$200,$A26,'3. Atostogų žurnalas'!$F$5:$F$200,"Patvirtinta",'3. Atostogų žurnalas'!$C$5:$C$200,"&lt;="&amp;('1. Nustatymai'!$C$9+(51-1)*7+6),'3. Atostogų žurnalas'!$D$5:$D$200,"&gt;="&amp;('1. Nustatymai'!$C$9+(51-1)*7)))</f>
        <v/>
      </c>
      <c r="BA26" s="106">
        <f>IF($A26="","",COUNTIFS('3. Atostogų žurnalas'!$A$5:$A$200,$A26,'3. Atostogų žurnalas'!$F$5:$F$200,"Patvirtinta",'3. Atostogų žurnalas'!$C$5:$C$200,"&lt;="&amp;('1. Nustatymai'!$C$9+(52-1)*7+6),'3. Atostogų žurnalas'!$D$5:$D$200,"&gt;="&amp;('1. Nustatymai'!$C$9+(52-1)*7)))</f>
        <v/>
      </c>
    </row>
    <row r="27" ht="18" customHeight="1" s="55">
      <c r="A27" s="105">
        <f>IF('2. Darbuotojai'!A27="","",'2. Darbuotojai'!A27)</f>
        <v/>
      </c>
      <c r="B27" s="106">
        <f>IF($A27="","",COUNTIFS('3. Atostogų žurnalas'!$A$5:$A$200,$A27,'3. Atostogų žurnalas'!$F$5:$F$200,"Patvirtinta",'3. Atostogų žurnalas'!$C$5:$C$200,"&lt;="&amp;('1. Nustatymai'!$C$9+(1-1)*7+6),'3. Atostogų žurnalas'!$D$5:$D$200,"&gt;="&amp;('1. Nustatymai'!$C$9+(1-1)*7)))</f>
        <v/>
      </c>
      <c r="C27" s="106">
        <f>IF($A27="","",COUNTIFS('3. Atostogų žurnalas'!$A$5:$A$200,$A27,'3. Atostogų žurnalas'!$F$5:$F$200,"Patvirtinta",'3. Atostogų žurnalas'!$C$5:$C$200,"&lt;="&amp;('1. Nustatymai'!$C$9+(2-1)*7+6),'3. Atostogų žurnalas'!$D$5:$D$200,"&gt;="&amp;('1. Nustatymai'!$C$9+(2-1)*7)))</f>
        <v/>
      </c>
      <c r="D27" s="106">
        <f>IF($A27="","",COUNTIFS('3. Atostogų žurnalas'!$A$5:$A$200,$A27,'3. Atostogų žurnalas'!$F$5:$F$200,"Patvirtinta",'3. Atostogų žurnalas'!$C$5:$C$200,"&lt;="&amp;('1. Nustatymai'!$C$9+(3-1)*7+6),'3. Atostogų žurnalas'!$D$5:$D$200,"&gt;="&amp;('1. Nustatymai'!$C$9+(3-1)*7)))</f>
        <v/>
      </c>
      <c r="E27" s="106">
        <f>IF($A27="","",COUNTIFS('3. Atostogų žurnalas'!$A$5:$A$200,$A27,'3. Atostogų žurnalas'!$F$5:$F$200,"Patvirtinta",'3. Atostogų žurnalas'!$C$5:$C$200,"&lt;="&amp;('1. Nustatymai'!$C$9+(4-1)*7+6),'3. Atostogų žurnalas'!$D$5:$D$200,"&gt;="&amp;('1. Nustatymai'!$C$9+(4-1)*7)))</f>
        <v/>
      </c>
      <c r="F27" s="106">
        <f>IF($A27="","",COUNTIFS('3. Atostogų žurnalas'!$A$5:$A$200,$A27,'3. Atostogų žurnalas'!$F$5:$F$200,"Patvirtinta",'3. Atostogų žurnalas'!$C$5:$C$200,"&lt;="&amp;('1. Nustatymai'!$C$9+(5-1)*7+6),'3. Atostogų žurnalas'!$D$5:$D$200,"&gt;="&amp;('1. Nustatymai'!$C$9+(5-1)*7)))</f>
        <v/>
      </c>
      <c r="G27" s="106">
        <f>IF($A27="","",COUNTIFS('3. Atostogų žurnalas'!$A$5:$A$200,$A27,'3. Atostogų žurnalas'!$F$5:$F$200,"Patvirtinta",'3. Atostogų žurnalas'!$C$5:$C$200,"&lt;="&amp;('1. Nustatymai'!$C$9+(6-1)*7+6),'3. Atostogų žurnalas'!$D$5:$D$200,"&gt;="&amp;('1. Nustatymai'!$C$9+(6-1)*7)))</f>
        <v/>
      </c>
      <c r="H27" s="106">
        <f>IF($A27="","",COUNTIFS('3. Atostogų žurnalas'!$A$5:$A$200,$A27,'3. Atostogų žurnalas'!$F$5:$F$200,"Patvirtinta",'3. Atostogų žurnalas'!$C$5:$C$200,"&lt;="&amp;('1. Nustatymai'!$C$9+(7-1)*7+6),'3. Atostogų žurnalas'!$D$5:$D$200,"&gt;="&amp;('1. Nustatymai'!$C$9+(7-1)*7)))</f>
        <v/>
      </c>
      <c r="I27" s="106">
        <f>IF($A27="","",COUNTIFS('3. Atostogų žurnalas'!$A$5:$A$200,$A27,'3. Atostogų žurnalas'!$F$5:$F$200,"Patvirtinta",'3. Atostogų žurnalas'!$C$5:$C$200,"&lt;="&amp;('1. Nustatymai'!$C$9+(8-1)*7+6),'3. Atostogų žurnalas'!$D$5:$D$200,"&gt;="&amp;('1. Nustatymai'!$C$9+(8-1)*7)))</f>
        <v/>
      </c>
      <c r="J27" s="106">
        <f>IF($A27="","",COUNTIFS('3. Atostogų žurnalas'!$A$5:$A$200,$A27,'3. Atostogų žurnalas'!$F$5:$F$200,"Patvirtinta",'3. Atostogų žurnalas'!$C$5:$C$200,"&lt;="&amp;('1. Nustatymai'!$C$9+(9-1)*7+6),'3. Atostogų žurnalas'!$D$5:$D$200,"&gt;="&amp;('1. Nustatymai'!$C$9+(9-1)*7)))</f>
        <v/>
      </c>
      <c r="K27" s="106">
        <f>IF($A27="","",COUNTIFS('3. Atostogų žurnalas'!$A$5:$A$200,$A27,'3. Atostogų žurnalas'!$F$5:$F$200,"Patvirtinta",'3. Atostogų žurnalas'!$C$5:$C$200,"&lt;="&amp;('1. Nustatymai'!$C$9+(10-1)*7+6),'3. Atostogų žurnalas'!$D$5:$D$200,"&gt;="&amp;('1. Nustatymai'!$C$9+(10-1)*7)))</f>
        <v/>
      </c>
      <c r="L27" s="106">
        <f>IF($A27="","",COUNTIFS('3. Atostogų žurnalas'!$A$5:$A$200,$A27,'3. Atostogų žurnalas'!$F$5:$F$200,"Patvirtinta",'3. Atostogų žurnalas'!$C$5:$C$200,"&lt;="&amp;('1. Nustatymai'!$C$9+(11-1)*7+6),'3. Atostogų žurnalas'!$D$5:$D$200,"&gt;="&amp;('1. Nustatymai'!$C$9+(11-1)*7)))</f>
        <v/>
      </c>
      <c r="M27" s="106">
        <f>IF($A27="","",COUNTIFS('3. Atostogų žurnalas'!$A$5:$A$200,$A27,'3. Atostogų žurnalas'!$F$5:$F$200,"Patvirtinta",'3. Atostogų žurnalas'!$C$5:$C$200,"&lt;="&amp;('1. Nustatymai'!$C$9+(12-1)*7+6),'3. Atostogų žurnalas'!$D$5:$D$200,"&gt;="&amp;('1. Nustatymai'!$C$9+(12-1)*7)))</f>
        <v/>
      </c>
      <c r="N27" s="106">
        <f>IF($A27="","",COUNTIFS('3. Atostogų žurnalas'!$A$5:$A$200,$A27,'3. Atostogų žurnalas'!$F$5:$F$200,"Patvirtinta",'3. Atostogų žurnalas'!$C$5:$C$200,"&lt;="&amp;('1. Nustatymai'!$C$9+(13-1)*7+6),'3. Atostogų žurnalas'!$D$5:$D$200,"&gt;="&amp;('1. Nustatymai'!$C$9+(13-1)*7)))</f>
        <v/>
      </c>
      <c r="O27" s="106">
        <f>IF($A27="","",COUNTIFS('3. Atostogų žurnalas'!$A$5:$A$200,$A27,'3. Atostogų žurnalas'!$F$5:$F$200,"Patvirtinta",'3. Atostogų žurnalas'!$C$5:$C$200,"&lt;="&amp;('1. Nustatymai'!$C$9+(14-1)*7+6),'3. Atostogų žurnalas'!$D$5:$D$200,"&gt;="&amp;('1. Nustatymai'!$C$9+(14-1)*7)))</f>
        <v/>
      </c>
      <c r="P27" s="106">
        <f>IF($A27="","",COUNTIFS('3. Atostogų žurnalas'!$A$5:$A$200,$A27,'3. Atostogų žurnalas'!$F$5:$F$200,"Patvirtinta",'3. Atostogų žurnalas'!$C$5:$C$200,"&lt;="&amp;('1. Nustatymai'!$C$9+(15-1)*7+6),'3. Atostogų žurnalas'!$D$5:$D$200,"&gt;="&amp;('1. Nustatymai'!$C$9+(15-1)*7)))</f>
        <v/>
      </c>
      <c r="Q27" s="106">
        <f>IF($A27="","",COUNTIFS('3. Atostogų žurnalas'!$A$5:$A$200,$A27,'3. Atostogų žurnalas'!$F$5:$F$200,"Patvirtinta",'3. Atostogų žurnalas'!$C$5:$C$200,"&lt;="&amp;('1. Nustatymai'!$C$9+(16-1)*7+6),'3. Atostogų žurnalas'!$D$5:$D$200,"&gt;="&amp;('1. Nustatymai'!$C$9+(16-1)*7)))</f>
        <v/>
      </c>
      <c r="R27" s="106">
        <f>IF($A27="","",COUNTIFS('3. Atostogų žurnalas'!$A$5:$A$200,$A27,'3. Atostogų žurnalas'!$F$5:$F$200,"Patvirtinta",'3. Atostogų žurnalas'!$C$5:$C$200,"&lt;="&amp;('1. Nustatymai'!$C$9+(17-1)*7+6),'3. Atostogų žurnalas'!$D$5:$D$200,"&gt;="&amp;('1. Nustatymai'!$C$9+(17-1)*7)))</f>
        <v/>
      </c>
      <c r="S27" s="106">
        <f>IF($A27="","",COUNTIFS('3. Atostogų žurnalas'!$A$5:$A$200,$A27,'3. Atostogų žurnalas'!$F$5:$F$200,"Patvirtinta",'3. Atostogų žurnalas'!$C$5:$C$200,"&lt;="&amp;('1. Nustatymai'!$C$9+(18-1)*7+6),'3. Atostogų žurnalas'!$D$5:$D$200,"&gt;="&amp;('1. Nustatymai'!$C$9+(18-1)*7)))</f>
        <v/>
      </c>
      <c r="T27" s="106">
        <f>IF($A27="","",COUNTIFS('3. Atostogų žurnalas'!$A$5:$A$200,$A27,'3. Atostogų žurnalas'!$F$5:$F$200,"Patvirtinta",'3. Atostogų žurnalas'!$C$5:$C$200,"&lt;="&amp;('1. Nustatymai'!$C$9+(19-1)*7+6),'3. Atostogų žurnalas'!$D$5:$D$200,"&gt;="&amp;('1. Nustatymai'!$C$9+(19-1)*7)))</f>
        <v/>
      </c>
      <c r="U27" s="106">
        <f>IF($A27="","",COUNTIFS('3. Atostogų žurnalas'!$A$5:$A$200,$A27,'3. Atostogų žurnalas'!$F$5:$F$200,"Patvirtinta",'3. Atostogų žurnalas'!$C$5:$C$200,"&lt;="&amp;('1. Nustatymai'!$C$9+(20-1)*7+6),'3. Atostogų žurnalas'!$D$5:$D$200,"&gt;="&amp;('1. Nustatymai'!$C$9+(20-1)*7)))</f>
        <v/>
      </c>
      <c r="V27" s="106">
        <f>IF($A27="","",COUNTIFS('3. Atostogų žurnalas'!$A$5:$A$200,$A27,'3. Atostogų žurnalas'!$F$5:$F$200,"Patvirtinta",'3. Atostogų žurnalas'!$C$5:$C$200,"&lt;="&amp;('1. Nustatymai'!$C$9+(21-1)*7+6),'3. Atostogų žurnalas'!$D$5:$D$200,"&gt;="&amp;('1. Nustatymai'!$C$9+(21-1)*7)))</f>
        <v/>
      </c>
      <c r="W27" s="106">
        <f>IF($A27="","",COUNTIFS('3. Atostogų žurnalas'!$A$5:$A$200,$A27,'3. Atostogų žurnalas'!$F$5:$F$200,"Patvirtinta",'3. Atostogų žurnalas'!$C$5:$C$200,"&lt;="&amp;('1. Nustatymai'!$C$9+(22-1)*7+6),'3. Atostogų žurnalas'!$D$5:$D$200,"&gt;="&amp;('1. Nustatymai'!$C$9+(22-1)*7)))</f>
        <v/>
      </c>
      <c r="X27" s="106">
        <f>IF($A27="","",COUNTIFS('3. Atostogų žurnalas'!$A$5:$A$200,$A27,'3. Atostogų žurnalas'!$F$5:$F$200,"Patvirtinta",'3. Atostogų žurnalas'!$C$5:$C$200,"&lt;="&amp;('1. Nustatymai'!$C$9+(23-1)*7+6),'3. Atostogų žurnalas'!$D$5:$D$200,"&gt;="&amp;('1. Nustatymai'!$C$9+(23-1)*7)))</f>
        <v/>
      </c>
      <c r="Y27" s="106">
        <f>IF($A27="","",COUNTIFS('3. Atostogų žurnalas'!$A$5:$A$200,$A27,'3. Atostogų žurnalas'!$F$5:$F$200,"Patvirtinta",'3. Atostogų žurnalas'!$C$5:$C$200,"&lt;="&amp;('1. Nustatymai'!$C$9+(24-1)*7+6),'3. Atostogų žurnalas'!$D$5:$D$200,"&gt;="&amp;('1. Nustatymai'!$C$9+(24-1)*7)))</f>
        <v/>
      </c>
      <c r="Z27" s="106">
        <f>IF($A27="","",COUNTIFS('3. Atostogų žurnalas'!$A$5:$A$200,$A27,'3. Atostogų žurnalas'!$F$5:$F$200,"Patvirtinta",'3. Atostogų žurnalas'!$C$5:$C$200,"&lt;="&amp;('1. Nustatymai'!$C$9+(25-1)*7+6),'3. Atostogų žurnalas'!$D$5:$D$200,"&gt;="&amp;('1. Nustatymai'!$C$9+(25-1)*7)))</f>
        <v/>
      </c>
      <c r="AA27" s="106">
        <f>IF($A27="","",COUNTIFS('3. Atostogų žurnalas'!$A$5:$A$200,$A27,'3. Atostogų žurnalas'!$F$5:$F$200,"Patvirtinta",'3. Atostogų žurnalas'!$C$5:$C$200,"&lt;="&amp;('1. Nustatymai'!$C$9+(26-1)*7+6),'3. Atostogų žurnalas'!$D$5:$D$200,"&gt;="&amp;('1. Nustatymai'!$C$9+(26-1)*7)))</f>
        <v/>
      </c>
      <c r="AB27" s="106">
        <f>IF($A27="","",COUNTIFS('3. Atostogų žurnalas'!$A$5:$A$200,$A27,'3. Atostogų žurnalas'!$F$5:$F$200,"Patvirtinta",'3. Atostogų žurnalas'!$C$5:$C$200,"&lt;="&amp;('1. Nustatymai'!$C$9+(27-1)*7+6),'3. Atostogų žurnalas'!$D$5:$D$200,"&gt;="&amp;('1. Nustatymai'!$C$9+(27-1)*7)))</f>
        <v/>
      </c>
      <c r="AC27" s="106">
        <f>IF($A27="","",COUNTIFS('3. Atostogų žurnalas'!$A$5:$A$200,$A27,'3. Atostogų žurnalas'!$F$5:$F$200,"Patvirtinta",'3. Atostogų žurnalas'!$C$5:$C$200,"&lt;="&amp;('1. Nustatymai'!$C$9+(28-1)*7+6),'3. Atostogų žurnalas'!$D$5:$D$200,"&gt;="&amp;('1. Nustatymai'!$C$9+(28-1)*7)))</f>
        <v/>
      </c>
      <c r="AD27" s="106">
        <f>IF($A27="","",COUNTIFS('3. Atostogų žurnalas'!$A$5:$A$200,$A27,'3. Atostogų žurnalas'!$F$5:$F$200,"Patvirtinta",'3. Atostogų žurnalas'!$C$5:$C$200,"&lt;="&amp;('1. Nustatymai'!$C$9+(29-1)*7+6),'3. Atostogų žurnalas'!$D$5:$D$200,"&gt;="&amp;('1. Nustatymai'!$C$9+(29-1)*7)))</f>
        <v/>
      </c>
      <c r="AE27" s="106">
        <f>IF($A27="","",COUNTIFS('3. Atostogų žurnalas'!$A$5:$A$200,$A27,'3. Atostogų žurnalas'!$F$5:$F$200,"Patvirtinta",'3. Atostogų žurnalas'!$C$5:$C$200,"&lt;="&amp;('1. Nustatymai'!$C$9+(30-1)*7+6),'3. Atostogų žurnalas'!$D$5:$D$200,"&gt;="&amp;('1. Nustatymai'!$C$9+(30-1)*7)))</f>
        <v/>
      </c>
      <c r="AF27" s="106">
        <f>IF($A27="","",COUNTIFS('3. Atostogų žurnalas'!$A$5:$A$200,$A27,'3. Atostogų žurnalas'!$F$5:$F$200,"Patvirtinta",'3. Atostogų žurnalas'!$C$5:$C$200,"&lt;="&amp;('1. Nustatymai'!$C$9+(31-1)*7+6),'3. Atostogų žurnalas'!$D$5:$D$200,"&gt;="&amp;('1. Nustatymai'!$C$9+(31-1)*7)))</f>
        <v/>
      </c>
      <c r="AG27" s="106">
        <f>IF($A27="","",COUNTIFS('3. Atostogų žurnalas'!$A$5:$A$200,$A27,'3. Atostogų žurnalas'!$F$5:$F$200,"Patvirtinta",'3. Atostogų žurnalas'!$C$5:$C$200,"&lt;="&amp;('1. Nustatymai'!$C$9+(32-1)*7+6),'3. Atostogų žurnalas'!$D$5:$D$200,"&gt;="&amp;('1. Nustatymai'!$C$9+(32-1)*7)))</f>
        <v/>
      </c>
      <c r="AH27" s="106">
        <f>IF($A27="","",COUNTIFS('3. Atostogų žurnalas'!$A$5:$A$200,$A27,'3. Atostogų žurnalas'!$F$5:$F$200,"Patvirtinta",'3. Atostogų žurnalas'!$C$5:$C$200,"&lt;="&amp;('1. Nustatymai'!$C$9+(33-1)*7+6),'3. Atostogų žurnalas'!$D$5:$D$200,"&gt;="&amp;('1. Nustatymai'!$C$9+(33-1)*7)))</f>
        <v/>
      </c>
      <c r="AI27" s="106">
        <f>IF($A27="","",COUNTIFS('3. Atostogų žurnalas'!$A$5:$A$200,$A27,'3. Atostogų žurnalas'!$F$5:$F$200,"Patvirtinta",'3. Atostogų žurnalas'!$C$5:$C$200,"&lt;="&amp;('1. Nustatymai'!$C$9+(34-1)*7+6),'3. Atostogų žurnalas'!$D$5:$D$200,"&gt;="&amp;('1. Nustatymai'!$C$9+(34-1)*7)))</f>
        <v/>
      </c>
      <c r="AJ27" s="106">
        <f>IF($A27="","",COUNTIFS('3. Atostogų žurnalas'!$A$5:$A$200,$A27,'3. Atostogų žurnalas'!$F$5:$F$200,"Patvirtinta",'3. Atostogų žurnalas'!$C$5:$C$200,"&lt;="&amp;('1. Nustatymai'!$C$9+(35-1)*7+6),'3. Atostogų žurnalas'!$D$5:$D$200,"&gt;="&amp;('1. Nustatymai'!$C$9+(35-1)*7)))</f>
        <v/>
      </c>
      <c r="AK27" s="106">
        <f>IF($A27="","",COUNTIFS('3. Atostogų žurnalas'!$A$5:$A$200,$A27,'3. Atostogų žurnalas'!$F$5:$F$200,"Patvirtinta",'3. Atostogų žurnalas'!$C$5:$C$200,"&lt;="&amp;('1. Nustatymai'!$C$9+(36-1)*7+6),'3. Atostogų žurnalas'!$D$5:$D$200,"&gt;="&amp;('1. Nustatymai'!$C$9+(36-1)*7)))</f>
        <v/>
      </c>
      <c r="AL27" s="106">
        <f>IF($A27="","",COUNTIFS('3. Atostogų žurnalas'!$A$5:$A$200,$A27,'3. Atostogų žurnalas'!$F$5:$F$200,"Patvirtinta",'3. Atostogų žurnalas'!$C$5:$C$200,"&lt;="&amp;('1. Nustatymai'!$C$9+(37-1)*7+6),'3. Atostogų žurnalas'!$D$5:$D$200,"&gt;="&amp;('1. Nustatymai'!$C$9+(37-1)*7)))</f>
        <v/>
      </c>
      <c r="AM27" s="106">
        <f>IF($A27="","",COUNTIFS('3. Atostogų žurnalas'!$A$5:$A$200,$A27,'3. Atostogų žurnalas'!$F$5:$F$200,"Patvirtinta",'3. Atostogų žurnalas'!$C$5:$C$200,"&lt;="&amp;('1. Nustatymai'!$C$9+(38-1)*7+6),'3. Atostogų žurnalas'!$D$5:$D$200,"&gt;="&amp;('1. Nustatymai'!$C$9+(38-1)*7)))</f>
        <v/>
      </c>
      <c r="AN27" s="106">
        <f>IF($A27="","",COUNTIFS('3. Atostogų žurnalas'!$A$5:$A$200,$A27,'3. Atostogų žurnalas'!$F$5:$F$200,"Patvirtinta",'3. Atostogų žurnalas'!$C$5:$C$200,"&lt;="&amp;('1. Nustatymai'!$C$9+(39-1)*7+6),'3. Atostogų žurnalas'!$D$5:$D$200,"&gt;="&amp;('1. Nustatymai'!$C$9+(39-1)*7)))</f>
        <v/>
      </c>
      <c r="AO27" s="106">
        <f>IF($A27="","",COUNTIFS('3. Atostogų žurnalas'!$A$5:$A$200,$A27,'3. Atostogų žurnalas'!$F$5:$F$200,"Patvirtinta",'3. Atostogų žurnalas'!$C$5:$C$200,"&lt;="&amp;('1. Nustatymai'!$C$9+(40-1)*7+6),'3. Atostogų žurnalas'!$D$5:$D$200,"&gt;="&amp;('1. Nustatymai'!$C$9+(40-1)*7)))</f>
        <v/>
      </c>
      <c r="AP27" s="106">
        <f>IF($A27="","",COUNTIFS('3. Atostogų žurnalas'!$A$5:$A$200,$A27,'3. Atostogų žurnalas'!$F$5:$F$200,"Patvirtinta",'3. Atostogų žurnalas'!$C$5:$C$200,"&lt;="&amp;('1. Nustatymai'!$C$9+(41-1)*7+6),'3. Atostogų žurnalas'!$D$5:$D$200,"&gt;="&amp;('1. Nustatymai'!$C$9+(41-1)*7)))</f>
        <v/>
      </c>
      <c r="AQ27" s="106">
        <f>IF($A27="","",COUNTIFS('3. Atostogų žurnalas'!$A$5:$A$200,$A27,'3. Atostogų žurnalas'!$F$5:$F$200,"Patvirtinta",'3. Atostogų žurnalas'!$C$5:$C$200,"&lt;="&amp;('1. Nustatymai'!$C$9+(42-1)*7+6),'3. Atostogų žurnalas'!$D$5:$D$200,"&gt;="&amp;('1. Nustatymai'!$C$9+(42-1)*7)))</f>
        <v/>
      </c>
      <c r="AR27" s="106">
        <f>IF($A27="","",COUNTIFS('3. Atostogų žurnalas'!$A$5:$A$200,$A27,'3. Atostogų žurnalas'!$F$5:$F$200,"Patvirtinta",'3. Atostogų žurnalas'!$C$5:$C$200,"&lt;="&amp;('1. Nustatymai'!$C$9+(43-1)*7+6),'3. Atostogų žurnalas'!$D$5:$D$200,"&gt;="&amp;('1. Nustatymai'!$C$9+(43-1)*7)))</f>
        <v/>
      </c>
      <c r="AS27" s="106">
        <f>IF($A27="","",COUNTIFS('3. Atostogų žurnalas'!$A$5:$A$200,$A27,'3. Atostogų žurnalas'!$F$5:$F$200,"Patvirtinta",'3. Atostogų žurnalas'!$C$5:$C$200,"&lt;="&amp;('1. Nustatymai'!$C$9+(44-1)*7+6),'3. Atostogų žurnalas'!$D$5:$D$200,"&gt;="&amp;('1. Nustatymai'!$C$9+(44-1)*7)))</f>
        <v/>
      </c>
      <c r="AT27" s="106">
        <f>IF($A27="","",COUNTIFS('3. Atostogų žurnalas'!$A$5:$A$200,$A27,'3. Atostogų žurnalas'!$F$5:$F$200,"Patvirtinta",'3. Atostogų žurnalas'!$C$5:$C$200,"&lt;="&amp;('1. Nustatymai'!$C$9+(45-1)*7+6),'3. Atostogų žurnalas'!$D$5:$D$200,"&gt;="&amp;('1. Nustatymai'!$C$9+(45-1)*7)))</f>
        <v/>
      </c>
      <c r="AU27" s="106">
        <f>IF($A27="","",COUNTIFS('3. Atostogų žurnalas'!$A$5:$A$200,$A27,'3. Atostogų žurnalas'!$F$5:$F$200,"Patvirtinta",'3. Atostogų žurnalas'!$C$5:$C$200,"&lt;="&amp;('1. Nustatymai'!$C$9+(46-1)*7+6),'3. Atostogų žurnalas'!$D$5:$D$200,"&gt;="&amp;('1. Nustatymai'!$C$9+(46-1)*7)))</f>
        <v/>
      </c>
      <c r="AV27" s="106">
        <f>IF($A27="","",COUNTIFS('3. Atostogų žurnalas'!$A$5:$A$200,$A27,'3. Atostogų žurnalas'!$F$5:$F$200,"Patvirtinta",'3. Atostogų žurnalas'!$C$5:$C$200,"&lt;="&amp;('1. Nustatymai'!$C$9+(47-1)*7+6),'3. Atostogų žurnalas'!$D$5:$D$200,"&gt;="&amp;('1. Nustatymai'!$C$9+(47-1)*7)))</f>
        <v/>
      </c>
      <c r="AW27" s="106">
        <f>IF($A27="","",COUNTIFS('3. Atostogų žurnalas'!$A$5:$A$200,$A27,'3. Atostogų žurnalas'!$F$5:$F$200,"Patvirtinta",'3. Atostogų žurnalas'!$C$5:$C$200,"&lt;="&amp;('1. Nustatymai'!$C$9+(48-1)*7+6),'3. Atostogų žurnalas'!$D$5:$D$200,"&gt;="&amp;('1. Nustatymai'!$C$9+(48-1)*7)))</f>
        <v/>
      </c>
      <c r="AX27" s="106">
        <f>IF($A27="","",COUNTIFS('3. Atostogų žurnalas'!$A$5:$A$200,$A27,'3. Atostogų žurnalas'!$F$5:$F$200,"Patvirtinta",'3. Atostogų žurnalas'!$C$5:$C$200,"&lt;="&amp;('1. Nustatymai'!$C$9+(49-1)*7+6),'3. Atostogų žurnalas'!$D$5:$D$200,"&gt;="&amp;('1. Nustatymai'!$C$9+(49-1)*7)))</f>
        <v/>
      </c>
      <c r="AY27" s="106">
        <f>IF($A27="","",COUNTIFS('3. Atostogų žurnalas'!$A$5:$A$200,$A27,'3. Atostogų žurnalas'!$F$5:$F$200,"Patvirtinta",'3. Atostogų žurnalas'!$C$5:$C$200,"&lt;="&amp;('1. Nustatymai'!$C$9+(50-1)*7+6),'3. Atostogų žurnalas'!$D$5:$D$200,"&gt;="&amp;('1. Nustatymai'!$C$9+(50-1)*7)))</f>
        <v/>
      </c>
      <c r="AZ27" s="106">
        <f>IF($A27="","",COUNTIFS('3. Atostogų žurnalas'!$A$5:$A$200,$A27,'3. Atostogų žurnalas'!$F$5:$F$200,"Patvirtinta",'3. Atostogų žurnalas'!$C$5:$C$200,"&lt;="&amp;('1. Nustatymai'!$C$9+(51-1)*7+6),'3. Atostogų žurnalas'!$D$5:$D$200,"&gt;="&amp;('1. Nustatymai'!$C$9+(51-1)*7)))</f>
        <v/>
      </c>
      <c r="BA27" s="106">
        <f>IF($A27="","",COUNTIFS('3. Atostogų žurnalas'!$A$5:$A$200,$A27,'3. Atostogų žurnalas'!$F$5:$F$200,"Patvirtinta",'3. Atostogų žurnalas'!$C$5:$C$200,"&lt;="&amp;('1. Nustatymai'!$C$9+(52-1)*7+6),'3. Atostogų žurnalas'!$D$5:$D$200,"&gt;="&amp;('1. Nustatymai'!$C$9+(52-1)*7)))</f>
        <v/>
      </c>
    </row>
    <row r="28" ht="18" customHeight="1" s="55">
      <c r="A28" s="105">
        <f>IF('2. Darbuotojai'!A28="","",'2. Darbuotojai'!A28)</f>
        <v/>
      </c>
      <c r="B28" s="106">
        <f>IF($A28="","",COUNTIFS('3. Atostogų žurnalas'!$A$5:$A$200,$A28,'3. Atostogų žurnalas'!$F$5:$F$200,"Patvirtinta",'3. Atostogų žurnalas'!$C$5:$C$200,"&lt;="&amp;('1. Nustatymai'!$C$9+(1-1)*7+6),'3. Atostogų žurnalas'!$D$5:$D$200,"&gt;="&amp;('1. Nustatymai'!$C$9+(1-1)*7)))</f>
        <v/>
      </c>
      <c r="C28" s="106">
        <f>IF($A28="","",COUNTIFS('3. Atostogų žurnalas'!$A$5:$A$200,$A28,'3. Atostogų žurnalas'!$F$5:$F$200,"Patvirtinta",'3. Atostogų žurnalas'!$C$5:$C$200,"&lt;="&amp;('1. Nustatymai'!$C$9+(2-1)*7+6),'3. Atostogų žurnalas'!$D$5:$D$200,"&gt;="&amp;('1. Nustatymai'!$C$9+(2-1)*7)))</f>
        <v/>
      </c>
      <c r="D28" s="106">
        <f>IF($A28="","",COUNTIFS('3. Atostogų žurnalas'!$A$5:$A$200,$A28,'3. Atostogų žurnalas'!$F$5:$F$200,"Patvirtinta",'3. Atostogų žurnalas'!$C$5:$C$200,"&lt;="&amp;('1. Nustatymai'!$C$9+(3-1)*7+6),'3. Atostogų žurnalas'!$D$5:$D$200,"&gt;="&amp;('1. Nustatymai'!$C$9+(3-1)*7)))</f>
        <v/>
      </c>
      <c r="E28" s="106">
        <f>IF($A28="","",COUNTIFS('3. Atostogų žurnalas'!$A$5:$A$200,$A28,'3. Atostogų žurnalas'!$F$5:$F$200,"Patvirtinta",'3. Atostogų žurnalas'!$C$5:$C$200,"&lt;="&amp;('1. Nustatymai'!$C$9+(4-1)*7+6),'3. Atostogų žurnalas'!$D$5:$D$200,"&gt;="&amp;('1. Nustatymai'!$C$9+(4-1)*7)))</f>
        <v/>
      </c>
      <c r="F28" s="106">
        <f>IF($A28="","",COUNTIFS('3. Atostogų žurnalas'!$A$5:$A$200,$A28,'3. Atostogų žurnalas'!$F$5:$F$200,"Patvirtinta",'3. Atostogų žurnalas'!$C$5:$C$200,"&lt;="&amp;('1. Nustatymai'!$C$9+(5-1)*7+6),'3. Atostogų žurnalas'!$D$5:$D$200,"&gt;="&amp;('1. Nustatymai'!$C$9+(5-1)*7)))</f>
        <v/>
      </c>
      <c r="G28" s="106">
        <f>IF($A28="","",COUNTIFS('3. Atostogų žurnalas'!$A$5:$A$200,$A28,'3. Atostogų žurnalas'!$F$5:$F$200,"Patvirtinta",'3. Atostogų žurnalas'!$C$5:$C$200,"&lt;="&amp;('1. Nustatymai'!$C$9+(6-1)*7+6),'3. Atostogų žurnalas'!$D$5:$D$200,"&gt;="&amp;('1. Nustatymai'!$C$9+(6-1)*7)))</f>
        <v/>
      </c>
      <c r="H28" s="106">
        <f>IF($A28="","",COUNTIFS('3. Atostogų žurnalas'!$A$5:$A$200,$A28,'3. Atostogų žurnalas'!$F$5:$F$200,"Patvirtinta",'3. Atostogų žurnalas'!$C$5:$C$200,"&lt;="&amp;('1. Nustatymai'!$C$9+(7-1)*7+6),'3. Atostogų žurnalas'!$D$5:$D$200,"&gt;="&amp;('1. Nustatymai'!$C$9+(7-1)*7)))</f>
        <v/>
      </c>
      <c r="I28" s="106">
        <f>IF($A28="","",COUNTIFS('3. Atostogų žurnalas'!$A$5:$A$200,$A28,'3. Atostogų žurnalas'!$F$5:$F$200,"Patvirtinta",'3. Atostogų žurnalas'!$C$5:$C$200,"&lt;="&amp;('1. Nustatymai'!$C$9+(8-1)*7+6),'3. Atostogų žurnalas'!$D$5:$D$200,"&gt;="&amp;('1. Nustatymai'!$C$9+(8-1)*7)))</f>
        <v/>
      </c>
      <c r="J28" s="106">
        <f>IF($A28="","",COUNTIFS('3. Atostogų žurnalas'!$A$5:$A$200,$A28,'3. Atostogų žurnalas'!$F$5:$F$200,"Patvirtinta",'3. Atostogų žurnalas'!$C$5:$C$200,"&lt;="&amp;('1. Nustatymai'!$C$9+(9-1)*7+6),'3. Atostogų žurnalas'!$D$5:$D$200,"&gt;="&amp;('1. Nustatymai'!$C$9+(9-1)*7)))</f>
        <v/>
      </c>
      <c r="K28" s="106">
        <f>IF($A28="","",COUNTIFS('3. Atostogų žurnalas'!$A$5:$A$200,$A28,'3. Atostogų žurnalas'!$F$5:$F$200,"Patvirtinta",'3. Atostogų žurnalas'!$C$5:$C$200,"&lt;="&amp;('1. Nustatymai'!$C$9+(10-1)*7+6),'3. Atostogų žurnalas'!$D$5:$D$200,"&gt;="&amp;('1. Nustatymai'!$C$9+(10-1)*7)))</f>
        <v/>
      </c>
      <c r="L28" s="106">
        <f>IF($A28="","",COUNTIFS('3. Atostogų žurnalas'!$A$5:$A$200,$A28,'3. Atostogų žurnalas'!$F$5:$F$200,"Patvirtinta",'3. Atostogų žurnalas'!$C$5:$C$200,"&lt;="&amp;('1. Nustatymai'!$C$9+(11-1)*7+6),'3. Atostogų žurnalas'!$D$5:$D$200,"&gt;="&amp;('1. Nustatymai'!$C$9+(11-1)*7)))</f>
        <v/>
      </c>
      <c r="M28" s="106">
        <f>IF($A28="","",COUNTIFS('3. Atostogų žurnalas'!$A$5:$A$200,$A28,'3. Atostogų žurnalas'!$F$5:$F$200,"Patvirtinta",'3. Atostogų žurnalas'!$C$5:$C$200,"&lt;="&amp;('1. Nustatymai'!$C$9+(12-1)*7+6),'3. Atostogų žurnalas'!$D$5:$D$200,"&gt;="&amp;('1. Nustatymai'!$C$9+(12-1)*7)))</f>
        <v/>
      </c>
      <c r="N28" s="106">
        <f>IF($A28="","",COUNTIFS('3. Atostogų žurnalas'!$A$5:$A$200,$A28,'3. Atostogų žurnalas'!$F$5:$F$200,"Patvirtinta",'3. Atostogų žurnalas'!$C$5:$C$200,"&lt;="&amp;('1. Nustatymai'!$C$9+(13-1)*7+6),'3. Atostogų žurnalas'!$D$5:$D$200,"&gt;="&amp;('1. Nustatymai'!$C$9+(13-1)*7)))</f>
        <v/>
      </c>
      <c r="O28" s="106">
        <f>IF($A28="","",COUNTIFS('3. Atostogų žurnalas'!$A$5:$A$200,$A28,'3. Atostogų žurnalas'!$F$5:$F$200,"Patvirtinta",'3. Atostogų žurnalas'!$C$5:$C$200,"&lt;="&amp;('1. Nustatymai'!$C$9+(14-1)*7+6),'3. Atostogų žurnalas'!$D$5:$D$200,"&gt;="&amp;('1. Nustatymai'!$C$9+(14-1)*7)))</f>
        <v/>
      </c>
      <c r="P28" s="106">
        <f>IF($A28="","",COUNTIFS('3. Atostogų žurnalas'!$A$5:$A$200,$A28,'3. Atostogų žurnalas'!$F$5:$F$200,"Patvirtinta",'3. Atostogų žurnalas'!$C$5:$C$200,"&lt;="&amp;('1. Nustatymai'!$C$9+(15-1)*7+6),'3. Atostogų žurnalas'!$D$5:$D$200,"&gt;="&amp;('1. Nustatymai'!$C$9+(15-1)*7)))</f>
        <v/>
      </c>
      <c r="Q28" s="106">
        <f>IF($A28="","",COUNTIFS('3. Atostogų žurnalas'!$A$5:$A$200,$A28,'3. Atostogų žurnalas'!$F$5:$F$200,"Patvirtinta",'3. Atostogų žurnalas'!$C$5:$C$200,"&lt;="&amp;('1. Nustatymai'!$C$9+(16-1)*7+6),'3. Atostogų žurnalas'!$D$5:$D$200,"&gt;="&amp;('1. Nustatymai'!$C$9+(16-1)*7)))</f>
        <v/>
      </c>
      <c r="R28" s="106">
        <f>IF($A28="","",COUNTIFS('3. Atostogų žurnalas'!$A$5:$A$200,$A28,'3. Atostogų žurnalas'!$F$5:$F$200,"Patvirtinta",'3. Atostogų žurnalas'!$C$5:$C$200,"&lt;="&amp;('1. Nustatymai'!$C$9+(17-1)*7+6),'3. Atostogų žurnalas'!$D$5:$D$200,"&gt;="&amp;('1. Nustatymai'!$C$9+(17-1)*7)))</f>
        <v/>
      </c>
      <c r="S28" s="106">
        <f>IF($A28="","",COUNTIFS('3. Atostogų žurnalas'!$A$5:$A$200,$A28,'3. Atostogų žurnalas'!$F$5:$F$200,"Patvirtinta",'3. Atostogų žurnalas'!$C$5:$C$200,"&lt;="&amp;('1. Nustatymai'!$C$9+(18-1)*7+6),'3. Atostogų žurnalas'!$D$5:$D$200,"&gt;="&amp;('1. Nustatymai'!$C$9+(18-1)*7)))</f>
        <v/>
      </c>
      <c r="T28" s="106">
        <f>IF($A28="","",COUNTIFS('3. Atostogų žurnalas'!$A$5:$A$200,$A28,'3. Atostogų žurnalas'!$F$5:$F$200,"Patvirtinta",'3. Atostogų žurnalas'!$C$5:$C$200,"&lt;="&amp;('1. Nustatymai'!$C$9+(19-1)*7+6),'3. Atostogų žurnalas'!$D$5:$D$200,"&gt;="&amp;('1. Nustatymai'!$C$9+(19-1)*7)))</f>
        <v/>
      </c>
      <c r="U28" s="106">
        <f>IF($A28="","",COUNTIFS('3. Atostogų žurnalas'!$A$5:$A$200,$A28,'3. Atostogų žurnalas'!$F$5:$F$200,"Patvirtinta",'3. Atostogų žurnalas'!$C$5:$C$200,"&lt;="&amp;('1. Nustatymai'!$C$9+(20-1)*7+6),'3. Atostogų žurnalas'!$D$5:$D$200,"&gt;="&amp;('1. Nustatymai'!$C$9+(20-1)*7)))</f>
        <v/>
      </c>
      <c r="V28" s="106">
        <f>IF($A28="","",COUNTIFS('3. Atostogų žurnalas'!$A$5:$A$200,$A28,'3. Atostogų žurnalas'!$F$5:$F$200,"Patvirtinta",'3. Atostogų žurnalas'!$C$5:$C$200,"&lt;="&amp;('1. Nustatymai'!$C$9+(21-1)*7+6),'3. Atostogų žurnalas'!$D$5:$D$200,"&gt;="&amp;('1. Nustatymai'!$C$9+(21-1)*7)))</f>
        <v/>
      </c>
      <c r="W28" s="106">
        <f>IF($A28="","",COUNTIFS('3. Atostogų žurnalas'!$A$5:$A$200,$A28,'3. Atostogų žurnalas'!$F$5:$F$200,"Patvirtinta",'3. Atostogų žurnalas'!$C$5:$C$200,"&lt;="&amp;('1. Nustatymai'!$C$9+(22-1)*7+6),'3. Atostogų žurnalas'!$D$5:$D$200,"&gt;="&amp;('1. Nustatymai'!$C$9+(22-1)*7)))</f>
        <v/>
      </c>
      <c r="X28" s="106">
        <f>IF($A28="","",COUNTIFS('3. Atostogų žurnalas'!$A$5:$A$200,$A28,'3. Atostogų žurnalas'!$F$5:$F$200,"Patvirtinta",'3. Atostogų žurnalas'!$C$5:$C$200,"&lt;="&amp;('1. Nustatymai'!$C$9+(23-1)*7+6),'3. Atostogų žurnalas'!$D$5:$D$200,"&gt;="&amp;('1. Nustatymai'!$C$9+(23-1)*7)))</f>
        <v/>
      </c>
      <c r="Y28" s="106">
        <f>IF($A28="","",COUNTIFS('3. Atostogų žurnalas'!$A$5:$A$200,$A28,'3. Atostogų žurnalas'!$F$5:$F$200,"Patvirtinta",'3. Atostogų žurnalas'!$C$5:$C$200,"&lt;="&amp;('1. Nustatymai'!$C$9+(24-1)*7+6),'3. Atostogų žurnalas'!$D$5:$D$200,"&gt;="&amp;('1. Nustatymai'!$C$9+(24-1)*7)))</f>
        <v/>
      </c>
      <c r="Z28" s="106">
        <f>IF($A28="","",COUNTIFS('3. Atostogų žurnalas'!$A$5:$A$200,$A28,'3. Atostogų žurnalas'!$F$5:$F$200,"Patvirtinta",'3. Atostogų žurnalas'!$C$5:$C$200,"&lt;="&amp;('1. Nustatymai'!$C$9+(25-1)*7+6),'3. Atostogų žurnalas'!$D$5:$D$200,"&gt;="&amp;('1. Nustatymai'!$C$9+(25-1)*7)))</f>
        <v/>
      </c>
      <c r="AA28" s="106">
        <f>IF($A28="","",COUNTIFS('3. Atostogų žurnalas'!$A$5:$A$200,$A28,'3. Atostogų žurnalas'!$F$5:$F$200,"Patvirtinta",'3. Atostogų žurnalas'!$C$5:$C$200,"&lt;="&amp;('1. Nustatymai'!$C$9+(26-1)*7+6),'3. Atostogų žurnalas'!$D$5:$D$200,"&gt;="&amp;('1. Nustatymai'!$C$9+(26-1)*7)))</f>
        <v/>
      </c>
      <c r="AB28" s="106">
        <f>IF($A28="","",COUNTIFS('3. Atostogų žurnalas'!$A$5:$A$200,$A28,'3. Atostogų žurnalas'!$F$5:$F$200,"Patvirtinta",'3. Atostogų žurnalas'!$C$5:$C$200,"&lt;="&amp;('1. Nustatymai'!$C$9+(27-1)*7+6),'3. Atostogų žurnalas'!$D$5:$D$200,"&gt;="&amp;('1. Nustatymai'!$C$9+(27-1)*7)))</f>
        <v/>
      </c>
      <c r="AC28" s="106">
        <f>IF($A28="","",COUNTIFS('3. Atostogų žurnalas'!$A$5:$A$200,$A28,'3. Atostogų žurnalas'!$F$5:$F$200,"Patvirtinta",'3. Atostogų žurnalas'!$C$5:$C$200,"&lt;="&amp;('1. Nustatymai'!$C$9+(28-1)*7+6),'3. Atostogų žurnalas'!$D$5:$D$200,"&gt;="&amp;('1. Nustatymai'!$C$9+(28-1)*7)))</f>
        <v/>
      </c>
      <c r="AD28" s="106">
        <f>IF($A28="","",COUNTIFS('3. Atostogų žurnalas'!$A$5:$A$200,$A28,'3. Atostogų žurnalas'!$F$5:$F$200,"Patvirtinta",'3. Atostogų žurnalas'!$C$5:$C$200,"&lt;="&amp;('1. Nustatymai'!$C$9+(29-1)*7+6),'3. Atostogų žurnalas'!$D$5:$D$200,"&gt;="&amp;('1. Nustatymai'!$C$9+(29-1)*7)))</f>
        <v/>
      </c>
      <c r="AE28" s="106">
        <f>IF($A28="","",COUNTIFS('3. Atostogų žurnalas'!$A$5:$A$200,$A28,'3. Atostogų žurnalas'!$F$5:$F$200,"Patvirtinta",'3. Atostogų žurnalas'!$C$5:$C$200,"&lt;="&amp;('1. Nustatymai'!$C$9+(30-1)*7+6),'3. Atostogų žurnalas'!$D$5:$D$200,"&gt;="&amp;('1. Nustatymai'!$C$9+(30-1)*7)))</f>
        <v/>
      </c>
      <c r="AF28" s="106">
        <f>IF($A28="","",COUNTIFS('3. Atostogų žurnalas'!$A$5:$A$200,$A28,'3. Atostogų žurnalas'!$F$5:$F$200,"Patvirtinta",'3. Atostogų žurnalas'!$C$5:$C$200,"&lt;="&amp;('1. Nustatymai'!$C$9+(31-1)*7+6),'3. Atostogų žurnalas'!$D$5:$D$200,"&gt;="&amp;('1. Nustatymai'!$C$9+(31-1)*7)))</f>
        <v/>
      </c>
      <c r="AG28" s="106">
        <f>IF($A28="","",COUNTIFS('3. Atostogų žurnalas'!$A$5:$A$200,$A28,'3. Atostogų žurnalas'!$F$5:$F$200,"Patvirtinta",'3. Atostogų žurnalas'!$C$5:$C$200,"&lt;="&amp;('1. Nustatymai'!$C$9+(32-1)*7+6),'3. Atostogų žurnalas'!$D$5:$D$200,"&gt;="&amp;('1. Nustatymai'!$C$9+(32-1)*7)))</f>
        <v/>
      </c>
      <c r="AH28" s="106">
        <f>IF($A28="","",COUNTIFS('3. Atostogų žurnalas'!$A$5:$A$200,$A28,'3. Atostogų žurnalas'!$F$5:$F$200,"Patvirtinta",'3. Atostogų žurnalas'!$C$5:$C$200,"&lt;="&amp;('1. Nustatymai'!$C$9+(33-1)*7+6),'3. Atostogų žurnalas'!$D$5:$D$200,"&gt;="&amp;('1. Nustatymai'!$C$9+(33-1)*7)))</f>
        <v/>
      </c>
      <c r="AI28" s="106">
        <f>IF($A28="","",COUNTIFS('3. Atostogų žurnalas'!$A$5:$A$200,$A28,'3. Atostogų žurnalas'!$F$5:$F$200,"Patvirtinta",'3. Atostogų žurnalas'!$C$5:$C$200,"&lt;="&amp;('1. Nustatymai'!$C$9+(34-1)*7+6),'3. Atostogų žurnalas'!$D$5:$D$200,"&gt;="&amp;('1. Nustatymai'!$C$9+(34-1)*7)))</f>
        <v/>
      </c>
      <c r="AJ28" s="106">
        <f>IF($A28="","",COUNTIFS('3. Atostogų žurnalas'!$A$5:$A$200,$A28,'3. Atostogų žurnalas'!$F$5:$F$200,"Patvirtinta",'3. Atostogų žurnalas'!$C$5:$C$200,"&lt;="&amp;('1. Nustatymai'!$C$9+(35-1)*7+6),'3. Atostogų žurnalas'!$D$5:$D$200,"&gt;="&amp;('1. Nustatymai'!$C$9+(35-1)*7)))</f>
        <v/>
      </c>
      <c r="AK28" s="106">
        <f>IF($A28="","",COUNTIFS('3. Atostogų žurnalas'!$A$5:$A$200,$A28,'3. Atostogų žurnalas'!$F$5:$F$200,"Patvirtinta",'3. Atostogų žurnalas'!$C$5:$C$200,"&lt;="&amp;('1. Nustatymai'!$C$9+(36-1)*7+6),'3. Atostogų žurnalas'!$D$5:$D$200,"&gt;="&amp;('1. Nustatymai'!$C$9+(36-1)*7)))</f>
        <v/>
      </c>
      <c r="AL28" s="106">
        <f>IF($A28="","",COUNTIFS('3. Atostogų žurnalas'!$A$5:$A$200,$A28,'3. Atostogų žurnalas'!$F$5:$F$200,"Patvirtinta",'3. Atostogų žurnalas'!$C$5:$C$200,"&lt;="&amp;('1. Nustatymai'!$C$9+(37-1)*7+6),'3. Atostogų žurnalas'!$D$5:$D$200,"&gt;="&amp;('1. Nustatymai'!$C$9+(37-1)*7)))</f>
        <v/>
      </c>
      <c r="AM28" s="106">
        <f>IF($A28="","",COUNTIFS('3. Atostogų žurnalas'!$A$5:$A$200,$A28,'3. Atostogų žurnalas'!$F$5:$F$200,"Patvirtinta",'3. Atostogų žurnalas'!$C$5:$C$200,"&lt;="&amp;('1. Nustatymai'!$C$9+(38-1)*7+6),'3. Atostogų žurnalas'!$D$5:$D$200,"&gt;="&amp;('1. Nustatymai'!$C$9+(38-1)*7)))</f>
        <v/>
      </c>
      <c r="AN28" s="106">
        <f>IF($A28="","",COUNTIFS('3. Atostogų žurnalas'!$A$5:$A$200,$A28,'3. Atostogų žurnalas'!$F$5:$F$200,"Patvirtinta",'3. Atostogų žurnalas'!$C$5:$C$200,"&lt;="&amp;('1. Nustatymai'!$C$9+(39-1)*7+6),'3. Atostogų žurnalas'!$D$5:$D$200,"&gt;="&amp;('1. Nustatymai'!$C$9+(39-1)*7)))</f>
        <v/>
      </c>
      <c r="AO28" s="106">
        <f>IF($A28="","",COUNTIFS('3. Atostogų žurnalas'!$A$5:$A$200,$A28,'3. Atostogų žurnalas'!$F$5:$F$200,"Patvirtinta",'3. Atostogų žurnalas'!$C$5:$C$200,"&lt;="&amp;('1. Nustatymai'!$C$9+(40-1)*7+6),'3. Atostogų žurnalas'!$D$5:$D$200,"&gt;="&amp;('1. Nustatymai'!$C$9+(40-1)*7)))</f>
        <v/>
      </c>
      <c r="AP28" s="106">
        <f>IF($A28="","",COUNTIFS('3. Atostogų žurnalas'!$A$5:$A$200,$A28,'3. Atostogų žurnalas'!$F$5:$F$200,"Patvirtinta",'3. Atostogų žurnalas'!$C$5:$C$200,"&lt;="&amp;('1. Nustatymai'!$C$9+(41-1)*7+6),'3. Atostogų žurnalas'!$D$5:$D$200,"&gt;="&amp;('1. Nustatymai'!$C$9+(41-1)*7)))</f>
        <v/>
      </c>
      <c r="AQ28" s="106">
        <f>IF($A28="","",COUNTIFS('3. Atostogų žurnalas'!$A$5:$A$200,$A28,'3. Atostogų žurnalas'!$F$5:$F$200,"Patvirtinta",'3. Atostogų žurnalas'!$C$5:$C$200,"&lt;="&amp;('1. Nustatymai'!$C$9+(42-1)*7+6),'3. Atostogų žurnalas'!$D$5:$D$200,"&gt;="&amp;('1. Nustatymai'!$C$9+(42-1)*7)))</f>
        <v/>
      </c>
      <c r="AR28" s="106">
        <f>IF($A28="","",COUNTIFS('3. Atostogų žurnalas'!$A$5:$A$200,$A28,'3. Atostogų žurnalas'!$F$5:$F$200,"Patvirtinta",'3. Atostogų žurnalas'!$C$5:$C$200,"&lt;="&amp;('1. Nustatymai'!$C$9+(43-1)*7+6),'3. Atostogų žurnalas'!$D$5:$D$200,"&gt;="&amp;('1. Nustatymai'!$C$9+(43-1)*7)))</f>
        <v/>
      </c>
      <c r="AS28" s="106">
        <f>IF($A28="","",COUNTIFS('3. Atostogų žurnalas'!$A$5:$A$200,$A28,'3. Atostogų žurnalas'!$F$5:$F$200,"Patvirtinta",'3. Atostogų žurnalas'!$C$5:$C$200,"&lt;="&amp;('1. Nustatymai'!$C$9+(44-1)*7+6),'3. Atostogų žurnalas'!$D$5:$D$200,"&gt;="&amp;('1. Nustatymai'!$C$9+(44-1)*7)))</f>
        <v/>
      </c>
      <c r="AT28" s="106">
        <f>IF($A28="","",COUNTIFS('3. Atostogų žurnalas'!$A$5:$A$200,$A28,'3. Atostogų žurnalas'!$F$5:$F$200,"Patvirtinta",'3. Atostogų žurnalas'!$C$5:$C$200,"&lt;="&amp;('1. Nustatymai'!$C$9+(45-1)*7+6),'3. Atostogų žurnalas'!$D$5:$D$200,"&gt;="&amp;('1. Nustatymai'!$C$9+(45-1)*7)))</f>
        <v/>
      </c>
      <c r="AU28" s="106">
        <f>IF($A28="","",COUNTIFS('3. Atostogų žurnalas'!$A$5:$A$200,$A28,'3. Atostogų žurnalas'!$F$5:$F$200,"Patvirtinta",'3. Atostogų žurnalas'!$C$5:$C$200,"&lt;="&amp;('1. Nustatymai'!$C$9+(46-1)*7+6),'3. Atostogų žurnalas'!$D$5:$D$200,"&gt;="&amp;('1. Nustatymai'!$C$9+(46-1)*7)))</f>
        <v/>
      </c>
      <c r="AV28" s="106">
        <f>IF($A28="","",COUNTIFS('3. Atostogų žurnalas'!$A$5:$A$200,$A28,'3. Atostogų žurnalas'!$F$5:$F$200,"Patvirtinta",'3. Atostogų žurnalas'!$C$5:$C$200,"&lt;="&amp;('1. Nustatymai'!$C$9+(47-1)*7+6),'3. Atostogų žurnalas'!$D$5:$D$200,"&gt;="&amp;('1. Nustatymai'!$C$9+(47-1)*7)))</f>
        <v/>
      </c>
      <c r="AW28" s="106">
        <f>IF($A28="","",COUNTIFS('3. Atostogų žurnalas'!$A$5:$A$200,$A28,'3. Atostogų žurnalas'!$F$5:$F$200,"Patvirtinta",'3. Atostogų žurnalas'!$C$5:$C$200,"&lt;="&amp;('1. Nustatymai'!$C$9+(48-1)*7+6),'3. Atostogų žurnalas'!$D$5:$D$200,"&gt;="&amp;('1. Nustatymai'!$C$9+(48-1)*7)))</f>
        <v/>
      </c>
      <c r="AX28" s="106">
        <f>IF($A28="","",COUNTIFS('3. Atostogų žurnalas'!$A$5:$A$200,$A28,'3. Atostogų žurnalas'!$F$5:$F$200,"Patvirtinta",'3. Atostogų žurnalas'!$C$5:$C$200,"&lt;="&amp;('1. Nustatymai'!$C$9+(49-1)*7+6),'3. Atostogų žurnalas'!$D$5:$D$200,"&gt;="&amp;('1. Nustatymai'!$C$9+(49-1)*7)))</f>
        <v/>
      </c>
      <c r="AY28" s="106">
        <f>IF($A28="","",COUNTIFS('3. Atostogų žurnalas'!$A$5:$A$200,$A28,'3. Atostogų žurnalas'!$F$5:$F$200,"Patvirtinta",'3. Atostogų žurnalas'!$C$5:$C$200,"&lt;="&amp;('1. Nustatymai'!$C$9+(50-1)*7+6),'3. Atostogų žurnalas'!$D$5:$D$200,"&gt;="&amp;('1. Nustatymai'!$C$9+(50-1)*7)))</f>
        <v/>
      </c>
      <c r="AZ28" s="106">
        <f>IF($A28="","",COUNTIFS('3. Atostogų žurnalas'!$A$5:$A$200,$A28,'3. Atostogų žurnalas'!$F$5:$F$200,"Patvirtinta",'3. Atostogų žurnalas'!$C$5:$C$200,"&lt;="&amp;('1. Nustatymai'!$C$9+(51-1)*7+6),'3. Atostogų žurnalas'!$D$5:$D$200,"&gt;="&amp;('1. Nustatymai'!$C$9+(51-1)*7)))</f>
        <v/>
      </c>
      <c r="BA28" s="106">
        <f>IF($A28="","",COUNTIFS('3. Atostogų žurnalas'!$A$5:$A$200,$A28,'3. Atostogų žurnalas'!$F$5:$F$200,"Patvirtinta",'3. Atostogų žurnalas'!$C$5:$C$200,"&lt;="&amp;('1. Nustatymai'!$C$9+(52-1)*7+6),'3. Atostogų žurnalas'!$D$5:$D$200,"&gt;="&amp;('1. Nustatymai'!$C$9+(52-1)*7)))</f>
        <v/>
      </c>
    </row>
    <row r="29" ht="18" customHeight="1" s="55">
      <c r="A29" s="105">
        <f>IF('2. Darbuotojai'!A29="","",'2. Darbuotojai'!A29)</f>
        <v/>
      </c>
      <c r="B29" s="106">
        <f>IF($A29="","",COUNTIFS('3. Atostogų žurnalas'!$A$5:$A$200,$A29,'3. Atostogų žurnalas'!$F$5:$F$200,"Patvirtinta",'3. Atostogų žurnalas'!$C$5:$C$200,"&lt;="&amp;('1. Nustatymai'!$C$9+(1-1)*7+6),'3. Atostogų žurnalas'!$D$5:$D$200,"&gt;="&amp;('1. Nustatymai'!$C$9+(1-1)*7)))</f>
        <v/>
      </c>
      <c r="C29" s="106">
        <f>IF($A29="","",COUNTIFS('3. Atostogų žurnalas'!$A$5:$A$200,$A29,'3. Atostogų žurnalas'!$F$5:$F$200,"Patvirtinta",'3. Atostogų žurnalas'!$C$5:$C$200,"&lt;="&amp;('1. Nustatymai'!$C$9+(2-1)*7+6),'3. Atostogų žurnalas'!$D$5:$D$200,"&gt;="&amp;('1. Nustatymai'!$C$9+(2-1)*7)))</f>
        <v/>
      </c>
      <c r="D29" s="106">
        <f>IF($A29="","",COUNTIFS('3. Atostogų žurnalas'!$A$5:$A$200,$A29,'3. Atostogų žurnalas'!$F$5:$F$200,"Patvirtinta",'3. Atostogų žurnalas'!$C$5:$C$200,"&lt;="&amp;('1. Nustatymai'!$C$9+(3-1)*7+6),'3. Atostogų žurnalas'!$D$5:$D$200,"&gt;="&amp;('1. Nustatymai'!$C$9+(3-1)*7)))</f>
        <v/>
      </c>
      <c r="E29" s="106">
        <f>IF($A29="","",COUNTIFS('3. Atostogų žurnalas'!$A$5:$A$200,$A29,'3. Atostogų žurnalas'!$F$5:$F$200,"Patvirtinta",'3. Atostogų žurnalas'!$C$5:$C$200,"&lt;="&amp;('1. Nustatymai'!$C$9+(4-1)*7+6),'3. Atostogų žurnalas'!$D$5:$D$200,"&gt;="&amp;('1. Nustatymai'!$C$9+(4-1)*7)))</f>
        <v/>
      </c>
      <c r="F29" s="106">
        <f>IF($A29="","",COUNTIFS('3. Atostogų žurnalas'!$A$5:$A$200,$A29,'3. Atostogų žurnalas'!$F$5:$F$200,"Patvirtinta",'3. Atostogų žurnalas'!$C$5:$C$200,"&lt;="&amp;('1. Nustatymai'!$C$9+(5-1)*7+6),'3. Atostogų žurnalas'!$D$5:$D$200,"&gt;="&amp;('1. Nustatymai'!$C$9+(5-1)*7)))</f>
        <v/>
      </c>
      <c r="G29" s="106">
        <f>IF($A29="","",COUNTIFS('3. Atostogų žurnalas'!$A$5:$A$200,$A29,'3. Atostogų žurnalas'!$F$5:$F$200,"Patvirtinta",'3. Atostogų žurnalas'!$C$5:$C$200,"&lt;="&amp;('1. Nustatymai'!$C$9+(6-1)*7+6),'3. Atostogų žurnalas'!$D$5:$D$200,"&gt;="&amp;('1. Nustatymai'!$C$9+(6-1)*7)))</f>
        <v/>
      </c>
      <c r="H29" s="106">
        <f>IF($A29="","",COUNTIFS('3. Atostogų žurnalas'!$A$5:$A$200,$A29,'3. Atostogų žurnalas'!$F$5:$F$200,"Patvirtinta",'3. Atostogų žurnalas'!$C$5:$C$200,"&lt;="&amp;('1. Nustatymai'!$C$9+(7-1)*7+6),'3. Atostogų žurnalas'!$D$5:$D$200,"&gt;="&amp;('1. Nustatymai'!$C$9+(7-1)*7)))</f>
        <v/>
      </c>
      <c r="I29" s="106">
        <f>IF($A29="","",COUNTIFS('3. Atostogų žurnalas'!$A$5:$A$200,$A29,'3. Atostogų žurnalas'!$F$5:$F$200,"Patvirtinta",'3. Atostogų žurnalas'!$C$5:$C$200,"&lt;="&amp;('1. Nustatymai'!$C$9+(8-1)*7+6),'3. Atostogų žurnalas'!$D$5:$D$200,"&gt;="&amp;('1. Nustatymai'!$C$9+(8-1)*7)))</f>
        <v/>
      </c>
      <c r="J29" s="106">
        <f>IF($A29="","",COUNTIFS('3. Atostogų žurnalas'!$A$5:$A$200,$A29,'3. Atostogų žurnalas'!$F$5:$F$200,"Patvirtinta",'3. Atostogų žurnalas'!$C$5:$C$200,"&lt;="&amp;('1. Nustatymai'!$C$9+(9-1)*7+6),'3. Atostogų žurnalas'!$D$5:$D$200,"&gt;="&amp;('1. Nustatymai'!$C$9+(9-1)*7)))</f>
        <v/>
      </c>
      <c r="K29" s="106">
        <f>IF($A29="","",COUNTIFS('3. Atostogų žurnalas'!$A$5:$A$200,$A29,'3. Atostogų žurnalas'!$F$5:$F$200,"Patvirtinta",'3. Atostogų žurnalas'!$C$5:$C$200,"&lt;="&amp;('1. Nustatymai'!$C$9+(10-1)*7+6),'3. Atostogų žurnalas'!$D$5:$D$200,"&gt;="&amp;('1. Nustatymai'!$C$9+(10-1)*7)))</f>
        <v/>
      </c>
      <c r="L29" s="106">
        <f>IF($A29="","",COUNTIFS('3. Atostogų žurnalas'!$A$5:$A$200,$A29,'3. Atostogų žurnalas'!$F$5:$F$200,"Patvirtinta",'3. Atostogų žurnalas'!$C$5:$C$200,"&lt;="&amp;('1. Nustatymai'!$C$9+(11-1)*7+6),'3. Atostogų žurnalas'!$D$5:$D$200,"&gt;="&amp;('1. Nustatymai'!$C$9+(11-1)*7)))</f>
        <v/>
      </c>
      <c r="M29" s="106">
        <f>IF($A29="","",COUNTIFS('3. Atostogų žurnalas'!$A$5:$A$200,$A29,'3. Atostogų žurnalas'!$F$5:$F$200,"Patvirtinta",'3. Atostogų žurnalas'!$C$5:$C$200,"&lt;="&amp;('1. Nustatymai'!$C$9+(12-1)*7+6),'3. Atostogų žurnalas'!$D$5:$D$200,"&gt;="&amp;('1. Nustatymai'!$C$9+(12-1)*7)))</f>
        <v/>
      </c>
      <c r="N29" s="106">
        <f>IF($A29="","",COUNTIFS('3. Atostogų žurnalas'!$A$5:$A$200,$A29,'3. Atostogų žurnalas'!$F$5:$F$200,"Patvirtinta",'3. Atostogų žurnalas'!$C$5:$C$200,"&lt;="&amp;('1. Nustatymai'!$C$9+(13-1)*7+6),'3. Atostogų žurnalas'!$D$5:$D$200,"&gt;="&amp;('1. Nustatymai'!$C$9+(13-1)*7)))</f>
        <v/>
      </c>
      <c r="O29" s="106">
        <f>IF($A29="","",COUNTIFS('3. Atostogų žurnalas'!$A$5:$A$200,$A29,'3. Atostogų žurnalas'!$F$5:$F$200,"Patvirtinta",'3. Atostogų žurnalas'!$C$5:$C$200,"&lt;="&amp;('1. Nustatymai'!$C$9+(14-1)*7+6),'3. Atostogų žurnalas'!$D$5:$D$200,"&gt;="&amp;('1. Nustatymai'!$C$9+(14-1)*7)))</f>
        <v/>
      </c>
      <c r="P29" s="106">
        <f>IF($A29="","",COUNTIFS('3. Atostogų žurnalas'!$A$5:$A$200,$A29,'3. Atostogų žurnalas'!$F$5:$F$200,"Patvirtinta",'3. Atostogų žurnalas'!$C$5:$C$200,"&lt;="&amp;('1. Nustatymai'!$C$9+(15-1)*7+6),'3. Atostogų žurnalas'!$D$5:$D$200,"&gt;="&amp;('1. Nustatymai'!$C$9+(15-1)*7)))</f>
        <v/>
      </c>
      <c r="Q29" s="106">
        <f>IF($A29="","",COUNTIFS('3. Atostogų žurnalas'!$A$5:$A$200,$A29,'3. Atostogų žurnalas'!$F$5:$F$200,"Patvirtinta",'3. Atostogų žurnalas'!$C$5:$C$200,"&lt;="&amp;('1. Nustatymai'!$C$9+(16-1)*7+6),'3. Atostogų žurnalas'!$D$5:$D$200,"&gt;="&amp;('1. Nustatymai'!$C$9+(16-1)*7)))</f>
        <v/>
      </c>
      <c r="R29" s="106">
        <f>IF($A29="","",COUNTIFS('3. Atostogų žurnalas'!$A$5:$A$200,$A29,'3. Atostogų žurnalas'!$F$5:$F$200,"Patvirtinta",'3. Atostogų žurnalas'!$C$5:$C$200,"&lt;="&amp;('1. Nustatymai'!$C$9+(17-1)*7+6),'3. Atostogų žurnalas'!$D$5:$D$200,"&gt;="&amp;('1. Nustatymai'!$C$9+(17-1)*7)))</f>
        <v/>
      </c>
      <c r="S29" s="106">
        <f>IF($A29="","",COUNTIFS('3. Atostogų žurnalas'!$A$5:$A$200,$A29,'3. Atostogų žurnalas'!$F$5:$F$200,"Patvirtinta",'3. Atostogų žurnalas'!$C$5:$C$200,"&lt;="&amp;('1. Nustatymai'!$C$9+(18-1)*7+6),'3. Atostogų žurnalas'!$D$5:$D$200,"&gt;="&amp;('1. Nustatymai'!$C$9+(18-1)*7)))</f>
        <v/>
      </c>
      <c r="T29" s="106">
        <f>IF($A29="","",COUNTIFS('3. Atostogų žurnalas'!$A$5:$A$200,$A29,'3. Atostogų žurnalas'!$F$5:$F$200,"Patvirtinta",'3. Atostogų žurnalas'!$C$5:$C$200,"&lt;="&amp;('1. Nustatymai'!$C$9+(19-1)*7+6),'3. Atostogų žurnalas'!$D$5:$D$200,"&gt;="&amp;('1. Nustatymai'!$C$9+(19-1)*7)))</f>
        <v/>
      </c>
      <c r="U29" s="106">
        <f>IF($A29="","",COUNTIFS('3. Atostogų žurnalas'!$A$5:$A$200,$A29,'3. Atostogų žurnalas'!$F$5:$F$200,"Patvirtinta",'3. Atostogų žurnalas'!$C$5:$C$200,"&lt;="&amp;('1. Nustatymai'!$C$9+(20-1)*7+6),'3. Atostogų žurnalas'!$D$5:$D$200,"&gt;="&amp;('1. Nustatymai'!$C$9+(20-1)*7)))</f>
        <v/>
      </c>
      <c r="V29" s="106">
        <f>IF($A29="","",COUNTIFS('3. Atostogų žurnalas'!$A$5:$A$200,$A29,'3. Atostogų žurnalas'!$F$5:$F$200,"Patvirtinta",'3. Atostogų žurnalas'!$C$5:$C$200,"&lt;="&amp;('1. Nustatymai'!$C$9+(21-1)*7+6),'3. Atostogų žurnalas'!$D$5:$D$200,"&gt;="&amp;('1. Nustatymai'!$C$9+(21-1)*7)))</f>
        <v/>
      </c>
      <c r="W29" s="106">
        <f>IF($A29="","",COUNTIFS('3. Atostogų žurnalas'!$A$5:$A$200,$A29,'3. Atostogų žurnalas'!$F$5:$F$200,"Patvirtinta",'3. Atostogų žurnalas'!$C$5:$C$200,"&lt;="&amp;('1. Nustatymai'!$C$9+(22-1)*7+6),'3. Atostogų žurnalas'!$D$5:$D$200,"&gt;="&amp;('1. Nustatymai'!$C$9+(22-1)*7)))</f>
        <v/>
      </c>
      <c r="X29" s="106">
        <f>IF($A29="","",COUNTIFS('3. Atostogų žurnalas'!$A$5:$A$200,$A29,'3. Atostogų žurnalas'!$F$5:$F$200,"Patvirtinta",'3. Atostogų žurnalas'!$C$5:$C$200,"&lt;="&amp;('1. Nustatymai'!$C$9+(23-1)*7+6),'3. Atostogų žurnalas'!$D$5:$D$200,"&gt;="&amp;('1. Nustatymai'!$C$9+(23-1)*7)))</f>
        <v/>
      </c>
      <c r="Y29" s="106">
        <f>IF($A29="","",COUNTIFS('3. Atostogų žurnalas'!$A$5:$A$200,$A29,'3. Atostogų žurnalas'!$F$5:$F$200,"Patvirtinta",'3. Atostogų žurnalas'!$C$5:$C$200,"&lt;="&amp;('1. Nustatymai'!$C$9+(24-1)*7+6),'3. Atostogų žurnalas'!$D$5:$D$200,"&gt;="&amp;('1. Nustatymai'!$C$9+(24-1)*7)))</f>
        <v/>
      </c>
      <c r="Z29" s="106">
        <f>IF($A29="","",COUNTIFS('3. Atostogų žurnalas'!$A$5:$A$200,$A29,'3. Atostogų žurnalas'!$F$5:$F$200,"Patvirtinta",'3. Atostogų žurnalas'!$C$5:$C$200,"&lt;="&amp;('1. Nustatymai'!$C$9+(25-1)*7+6),'3. Atostogų žurnalas'!$D$5:$D$200,"&gt;="&amp;('1. Nustatymai'!$C$9+(25-1)*7)))</f>
        <v/>
      </c>
      <c r="AA29" s="106">
        <f>IF($A29="","",COUNTIFS('3. Atostogų žurnalas'!$A$5:$A$200,$A29,'3. Atostogų žurnalas'!$F$5:$F$200,"Patvirtinta",'3. Atostogų žurnalas'!$C$5:$C$200,"&lt;="&amp;('1. Nustatymai'!$C$9+(26-1)*7+6),'3. Atostogų žurnalas'!$D$5:$D$200,"&gt;="&amp;('1. Nustatymai'!$C$9+(26-1)*7)))</f>
        <v/>
      </c>
      <c r="AB29" s="106">
        <f>IF($A29="","",COUNTIFS('3. Atostogų žurnalas'!$A$5:$A$200,$A29,'3. Atostogų žurnalas'!$F$5:$F$200,"Patvirtinta",'3. Atostogų žurnalas'!$C$5:$C$200,"&lt;="&amp;('1. Nustatymai'!$C$9+(27-1)*7+6),'3. Atostogų žurnalas'!$D$5:$D$200,"&gt;="&amp;('1. Nustatymai'!$C$9+(27-1)*7)))</f>
        <v/>
      </c>
      <c r="AC29" s="106">
        <f>IF($A29="","",COUNTIFS('3. Atostogų žurnalas'!$A$5:$A$200,$A29,'3. Atostogų žurnalas'!$F$5:$F$200,"Patvirtinta",'3. Atostogų žurnalas'!$C$5:$C$200,"&lt;="&amp;('1. Nustatymai'!$C$9+(28-1)*7+6),'3. Atostogų žurnalas'!$D$5:$D$200,"&gt;="&amp;('1. Nustatymai'!$C$9+(28-1)*7)))</f>
        <v/>
      </c>
      <c r="AD29" s="106">
        <f>IF($A29="","",COUNTIFS('3. Atostogų žurnalas'!$A$5:$A$200,$A29,'3. Atostogų žurnalas'!$F$5:$F$200,"Patvirtinta",'3. Atostogų žurnalas'!$C$5:$C$200,"&lt;="&amp;('1. Nustatymai'!$C$9+(29-1)*7+6),'3. Atostogų žurnalas'!$D$5:$D$200,"&gt;="&amp;('1. Nustatymai'!$C$9+(29-1)*7)))</f>
        <v/>
      </c>
      <c r="AE29" s="106">
        <f>IF($A29="","",COUNTIFS('3. Atostogų žurnalas'!$A$5:$A$200,$A29,'3. Atostogų žurnalas'!$F$5:$F$200,"Patvirtinta",'3. Atostogų žurnalas'!$C$5:$C$200,"&lt;="&amp;('1. Nustatymai'!$C$9+(30-1)*7+6),'3. Atostogų žurnalas'!$D$5:$D$200,"&gt;="&amp;('1. Nustatymai'!$C$9+(30-1)*7)))</f>
        <v/>
      </c>
      <c r="AF29" s="106">
        <f>IF($A29="","",COUNTIFS('3. Atostogų žurnalas'!$A$5:$A$200,$A29,'3. Atostogų žurnalas'!$F$5:$F$200,"Patvirtinta",'3. Atostogų žurnalas'!$C$5:$C$200,"&lt;="&amp;('1. Nustatymai'!$C$9+(31-1)*7+6),'3. Atostogų žurnalas'!$D$5:$D$200,"&gt;="&amp;('1. Nustatymai'!$C$9+(31-1)*7)))</f>
        <v/>
      </c>
      <c r="AG29" s="106">
        <f>IF($A29="","",COUNTIFS('3. Atostogų žurnalas'!$A$5:$A$200,$A29,'3. Atostogų žurnalas'!$F$5:$F$200,"Patvirtinta",'3. Atostogų žurnalas'!$C$5:$C$200,"&lt;="&amp;('1. Nustatymai'!$C$9+(32-1)*7+6),'3. Atostogų žurnalas'!$D$5:$D$200,"&gt;="&amp;('1. Nustatymai'!$C$9+(32-1)*7)))</f>
        <v/>
      </c>
      <c r="AH29" s="106">
        <f>IF($A29="","",COUNTIFS('3. Atostogų žurnalas'!$A$5:$A$200,$A29,'3. Atostogų žurnalas'!$F$5:$F$200,"Patvirtinta",'3. Atostogų žurnalas'!$C$5:$C$200,"&lt;="&amp;('1. Nustatymai'!$C$9+(33-1)*7+6),'3. Atostogų žurnalas'!$D$5:$D$200,"&gt;="&amp;('1. Nustatymai'!$C$9+(33-1)*7)))</f>
        <v/>
      </c>
      <c r="AI29" s="106">
        <f>IF($A29="","",COUNTIFS('3. Atostogų žurnalas'!$A$5:$A$200,$A29,'3. Atostogų žurnalas'!$F$5:$F$200,"Patvirtinta",'3. Atostogų žurnalas'!$C$5:$C$200,"&lt;="&amp;('1. Nustatymai'!$C$9+(34-1)*7+6),'3. Atostogų žurnalas'!$D$5:$D$200,"&gt;="&amp;('1. Nustatymai'!$C$9+(34-1)*7)))</f>
        <v/>
      </c>
      <c r="AJ29" s="106">
        <f>IF($A29="","",COUNTIFS('3. Atostogų žurnalas'!$A$5:$A$200,$A29,'3. Atostogų žurnalas'!$F$5:$F$200,"Patvirtinta",'3. Atostogų žurnalas'!$C$5:$C$200,"&lt;="&amp;('1. Nustatymai'!$C$9+(35-1)*7+6),'3. Atostogų žurnalas'!$D$5:$D$200,"&gt;="&amp;('1. Nustatymai'!$C$9+(35-1)*7)))</f>
        <v/>
      </c>
      <c r="AK29" s="106">
        <f>IF($A29="","",COUNTIFS('3. Atostogų žurnalas'!$A$5:$A$200,$A29,'3. Atostogų žurnalas'!$F$5:$F$200,"Patvirtinta",'3. Atostogų žurnalas'!$C$5:$C$200,"&lt;="&amp;('1. Nustatymai'!$C$9+(36-1)*7+6),'3. Atostogų žurnalas'!$D$5:$D$200,"&gt;="&amp;('1. Nustatymai'!$C$9+(36-1)*7)))</f>
        <v/>
      </c>
      <c r="AL29" s="106">
        <f>IF($A29="","",COUNTIFS('3. Atostogų žurnalas'!$A$5:$A$200,$A29,'3. Atostogų žurnalas'!$F$5:$F$200,"Patvirtinta",'3. Atostogų žurnalas'!$C$5:$C$200,"&lt;="&amp;('1. Nustatymai'!$C$9+(37-1)*7+6),'3. Atostogų žurnalas'!$D$5:$D$200,"&gt;="&amp;('1. Nustatymai'!$C$9+(37-1)*7)))</f>
        <v/>
      </c>
      <c r="AM29" s="106">
        <f>IF($A29="","",COUNTIFS('3. Atostogų žurnalas'!$A$5:$A$200,$A29,'3. Atostogų žurnalas'!$F$5:$F$200,"Patvirtinta",'3. Atostogų žurnalas'!$C$5:$C$200,"&lt;="&amp;('1. Nustatymai'!$C$9+(38-1)*7+6),'3. Atostogų žurnalas'!$D$5:$D$200,"&gt;="&amp;('1. Nustatymai'!$C$9+(38-1)*7)))</f>
        <v/>
      </c>
      <c r="AN29" s="106">
        <f>IF($A29="","",COUNTIFS('3. Atostogų žurnalas'!$A$5:$A$200,$A29,'3. Atostogų žurnalas'!$F$5:$F$200,"Patvirtinta",'3. Atostogų žurnalas'!$C$5:$C$200,"&lt;="&amp;('1. Nustatymai'!$C$9+(39-1)*7+6),'3. Atostogų žurnalas'!$D$5:$D$200,"&gt;="&amp;('1. Nustatymai'!$C$9+(39-1)*7)))</f>
        <v/>
      </c>
      <c r="AO29" s="106">
        <f>IF($A29="","",COUNTIFS('3. Atostogų žurnalas'!$A$5:$A$200,$A29,'3. Atostogų žurnalas'!$F$5:$F$200,"Patvirtinta",'3. Atostogų žurnalas'!$C$5:$C$200,"&lt;="&amp;('1. Nustatymai'!$C$9+(40-1)*7+6),'3. Atostogų žurnalas'!$D$5:$D$200,"&gt;="&amp;('1. Nustatymai'!$C$9+(40-1)*7)))</f>
        <v/>
      </c>
      <c r="AP29" s="106">
        <f>IF($A29="","",COUNTIFS('3. Atostogų žurnalas'!$A$5:$A$200,$A29,'3. Atostogų žurnalas'!$F$5:$F$200,"Patvirtinta",'3. Atostogų žurnalas'!$C$5:$C$200,"&lt;="&amp;('1. Nustatymai'!$C$9+(41-1)*7+6),'3. Atostogų žurnalas'!$D$5:$D$200,"&gt;="&amp;('1. Nustatymai'!$C$9+(41-1)*7)))</f>
        <v/>
      </c>
      <c r="AQ29" s="106">
        <f>IF($A29="","",COUNTIFS('3. Atostogų žurnalas'!$A$5:$A$200,$A29,'3. Atostogų žurnalas'!$F$5:$F$200,"Patvirtinta",'3. Atostogų žurnalas'!$C$5:$C$200,"&lt;="&amp;('1. Nustatymai'!$C$9+(42-1)*7+6),'3. Atostogų žurnalas'!$D$5:$D$200,"&gt;="&amp;('1. Nustatymai'!$C$9+(42-1)*7)))</f>
        <v/>
      </c>
      <c r="AR29" s="106">
        <f>IF($A29="","",COUNTIFS('3. Atostogų žurnalas'!$A$5:$A$200,$A29,'3. Atostogų žurnalas'!$F$5:$F$200,"Patvirtinta",'3. Atostogų žurnalas'!$C$5:$C$200,"&lt;="&amp;('1. Nustatymai'!$C$9+(43-1)*7+6),'3. Atostogų žurnalas'!$D$5:$D$200,"&gt;="&amp;('1. Nustatymai'!$C$9+(43-1)*7)))</f>
        <v/>
      </c>
      <c r="AS29" s="106">
        <f>IF($A29="","",COUNTIFS('3. Atostogų žurnalas'!$A$5:$A$200,$A29,'3. Atostogų žurnalas'!$F$5:$F$200,"Patvirtinta",'3. Atostogų žurnalas'!$C$5:$C$200,"&lt;="&amp;('1. Nustatymai'!$C$9+(44-1)*7+6),'3. Atostogų žurnalas'!$D$5:$D$200,"&gt;="&amp;('1. Nustatymai'!$C$9+(44-1)*7)))</f>
        <v/>
      </c>
      <c r="AT29" s="106">
        <f>IF($A29="","",COUNTIFS('3. Atostogų žurnalas'!$A$5:$A$200,$A29,'3. Atostogų žurnalas'!$F$5:$F$200,"Patvirtinta",'3. Atostogų žurnalas'!$C$5:$C$200,"&lt;="&amp;('1. Nustatymai'!$C$9+(45-1)*7+6),'3. Atostogų žurnalas'!$D$5:$D$200,"&gt;="&amp;('1. Nustatymai'!$C$9+(45-1)*7)))</f>
        <v/>
      </c>
      <c r="AU29" s="106">
        <f>IF($A29="","",COUNTIFS('3. Atostogų žurnalas'!$A$5:$A$200,$A29,'3. Atostogų žurnalas'!$F$5:$F$200,"Patvirtinta",'3. Atostogų žurnalas'!$C$5:$C$200,"&lt;="&amp;('1. Nustatymai'!$C$9+(46-1)*7+6),'3. Atostogų žurnalas'!$D$5:$D$200,"&gt;="&amp;('1. Nustatymai'!$C$9+(46-1)*7)))</f>
        <v/>
      </c>
      <c r="AV29" s="106">
        <f>IF($A29="","",COUNTIFS('3. Atostogų žurnalas'!$A$5:$A$200,$A29,'3. Atostogų žurnalas'!$F$5:$F$200,"Patvirtinta",'3. Atostogų žurnalas'!$C$5:$C$200,"&lt;="&amp;('1. Nustatymai'!$C$9+(47-1)*7+6),'3. Atostogų žurnalas'!$D$5:$D$200,"&gt;="&amp;('1. Nustatymai'!$C$9+(47-1)*7)))</f>
        <v/>
      </c>
      <c r="AW29" s="106">
        <f>IF($A29="","",COUNTIFS('3. Atostogų žurnalas'!$A$5:$A$200,$A29,'3. Atostogų žurnalas'!$F$5:$F$200,"Patvirtinta",'3. Atostogų žurnalas'!$C$5:$C$200,"&lt;="&amp;('1. Nustatymai'!$C$9+(48-1)*7+6),'3. Atostogų žurnalas'!$D$5:$D$200,"&gt;="&amp;('1. Nustatymai'!$C$9+(48-1)*7)))</f>
        <v/>
      </c>
      <c r="AX29" s="106">
        <f>IF($A29="","",COUNTIFS('3. Atostogų žurnalas'!$A$5:$A$200,$A29,'3. Atostogų žurnalas'!$F$5:$F$200,"Patvirtinta",'3. Atostogų žurnalas'!$C$5:$C$200,"&lt;="&amp;('1. Nustatymai'!$C$9+(49-1)*7+6),'3. Atostogų žurnalas'!$D$5:$D$200,"&gt;="&amp;('1. Nustatymai'!$C$9+(49-1)*7)))</f>
        <v/>
      </c>
      <c r="AY29" s="106">
        <f>IF($A29="","",COUNTIFS('3. Atostogų žurnalas'!$A$5:$A$200,$A29,'3. Atostogų žurnalas'!$F$5:$F$200,"Patvirtinta",'3. Atostogų žurnalas'!$C$5:$C$200,"&lt;="&amp;('1. Nustatymai'!$C$9+(50-1)*7+6),'3. Atostogų žurnalas'!$D$5:$D$200,"&gt;="&amp;('1. Nustatymai'!$C$9+(50-1)*7)))</f>
        <v/>
      </c>
      <c r="AZ29" s="106">
        <f>IF($A29="","",COUNTIFS('3. Atostogų žurnalas'!$A$5:$A$200,$A29,'3. Atostogų žurnalas'!$F$5:$F$200,"Patvirtinta",'3. Atostogų žurnalas'!$C$5:$C$200,"&lt;="&amp;('1. Nustatymai'!$C$9+(51-1)*7+6),'3. Atostogų žurnalas'!$D$5:$D$200,"&gt;="&amp;('1. Nustatymai'!$C$9+(51-1)*7)))</f>
        <v/>
      </c>
      <c r="BA29" s="106">
        <f>IF($A29="","",COUNTIFS('3. Atostogų žurnalas'!$A$5:$A$200,$A29,'3. Atostogų žurnalas'!$F$5:$F$200,"Patvirtinta",'3. Atostogų žurnalas'!$C$5:$C$200,"&lt;="&amp;('1. Nustatymai'!$C$9+(52-1)*7+6),'3. Atostogų žurnalas'!$D$5:$D$200,"&gt;="&amp;('1. Nustatymai'!$C$9+(52-1)*7)))</f>
        <v/>
      </c>
    </row>
    <row r="30" ht="18" customHeight="1" s="55">
      <c r="A30" s="105">
        <f>IF('2. Darbuotojai'!A30="","",'2. Darbuotojai'!A30)</f>
        <v/>
      </c>
      <c r="B30" s="106">
        <f>IF($A30="","",COUNTIFS('3. Atostogų žurnalas'!$A$5:$A$200,$A30,'3. Atostogų žurnalas'!$F$5:$F$200,"Patvirtinta",'3. Atostogų žurnalas'!$C$5:$C$200,"&lt;="&amp;('1. Nustatymai'!$C$9+(1-1)*7+6),'3. Atostogų žurnalas'!$D$5:$D$200,"&gt;="&amp;('1. Nustatymai'!$C$9+(1-1)*7)))</f>
        <v/>
      </c>
      <c r="C30" s="106">
        <f>IF($A30="","",COUNTIFS('3. Atostogų žurnalas'!$A$5:$A$200,$A30,'3. Atostogų žurnalas'!$F$5:$F$200,"Patvirtinta",'3. Atostogų žurnalas'!$C$5:$C$200,"&lt;="&amp;('1. Nustatymai'!$C$9+(2-1)*7+6),'3. Atostogų žurnalas'!$D$5:$D$200,"&gt;="&amp;('1. Nustatymai'!$C$9+(2-1)*7)))</f>
        <v/>
      </c>
      <c r="D30" s="106">
        <f>IF($A30="","",COUNTIFS('3. Atostogų žurnalas'!$A$5:$A$200,$A30,'3. Atostogų žurnalas'!$F$5:$F$200,"Patvirtinta",'3. Atostogų žurnalas'!$C$5:$C$200,"&lt;="&amp;('1. Nustatymai'!$C$9+(3-1)*7+6),'3. Atostogų žurnalas'!$D$5:$D$200,"&gt;="&amp;('1. Nustatymai'!$C$9+(3-1)*7)))</f>
        <v/>
      </c>
      <c r="E30" s="106">
        <f>IF($A30="","",COUNTIFS('3. Atostogų žurnalas'!$A$5:$A$200,$A30,'3. Atostogų žurnalas'!$F$5:$F$200,"Patvirtinta",'3. Atostogų žurnalas'!$C$5:$C$200,"&lt;="&amp;('1. Nustatymai'!$C$9+(4-1)*7+6),'3. Atostogų žurnalas'!$D$5:$D$200,"&gt;="&amp;('1. Nustatymai'!$C$9+(4-1)*7)))</f>
        <v/>
      </c>
      <c r="F30" s="106">
        <f>IF($A30="","",COUNTIFS('3. Atostogų žurnalas'!$A$5:$A$200,$A30,'3. Atostogų žurnalas'!$F$5:$F$200,"Patvirtinta",'3. Atostogų žurnalas'!$C$5:$C$200,"&lt;="&amp;('1. Nustatymai'!$C$9+(5-1)*7+6),'3. Atostogų žurnalas'!$D$5:$D$200,"&gt;="&amp;('1. Nustatymai'!$C$9+(5-1)*7)))</f>
        <v/>
      </c>
      <c r="G30" s="106">
        <f>IF($A30="","",COUNTIFS('3. Atostogų žurnalas'!$A$5:$A$200,$A30,'3. Atostogų žurnalas'!$F$5:$F$200,"Patvirtinta",'3. Atostogų žurnalas'!$C$5:$C$200,"&lt;="&amp;('1. Nustatymai'!$C$9+(6-1)*7+6),'3. Atostogų žurnalas'!$D$5:$D$200,"&gt;="&amp;('1. Nustatymai'!$C$9+(6-1)*7)))</f>
        <v/>
      </c>
      <c r="H30" s="106">
        <f>IF($A30="","",COUNTIFS('3. Atostogų žurnalas'!$A$5:$A$200,$A30,'3. Atostogų žurnalas'!$F$5:$F$200,"Patvirtinta",'3. Atostogų žurnalas'!$C$5:$C$200,"&lt;="&amp;('1. Nustatymai'!$C$9+(7-1)*7+6),'3. Atostogų žurnalas'!$D$5:$D$200,"&gt;="&amp;('1. Nustatymai'!$C$9+(7-1)*7)))</f>
        <v/>
      </c>
      <c r="I30" s="106">
        <f>IF($A30="","",COUNTIFS('3. Atostogų žurnalas'!$A$5:$A$200,$A30,'3. Atostogų žurnalas'!$F$5:$F$200,"Patvirtinta",'3. Atostogų žurnalas'!$C$5:$C$200,"&lt;="&amp;('1. Nustatymai'!$C$9+(8-1)*7+6),'3. Atostogų žurnalas'!$D$5:$D$200,"&gt;="&amp;('1. Nustatymai'!$C$9+(8-1)*7)))</f>
        <v/>
      </c>
      <c r="J30" s="106">
        <f>IF($A30="","",COUNTIFS('3. Atostogų žurnalas'!$A$5:$A$200,$A30,'3. Atostogų žurnalas'!$F$5:$F$200,"Patvirtinta",'3. Atostogų žurnalas'!$C$5:$C$200,"&lt;="&amp;('1. Nustatymai'!$C$9+(9-1)*7+6),'3. Atostogų žurnalas'!$D$5:$D$200,"&gt;="&amp;('1. Nustatymai'!$C$9+(9-1)*7)))</f>
        <v/>
      </c>
      <c r="K30" s="106">
        <f>IF($A30="","",COUNTIFS('3. Atostogų žurnalas'!$A$5:$A$200,$A30,'3. Atostogų žurnalas'!$F$5:$F$200,"Patvirtinta",'3. Atostogų žurnalas'!$C$5:$C$200,"&lt;="&amp;('1. Nustatymai'!$C$9+(10-1)*7+6),'3. Atostogų žurnalas'!$D$5:$D$200,"&gt;="&amp;('1. Nustatymai'!$C$9+(10-1)*7)))</f>
        <v/>
      </c>
      <c r="L30" s="106">
        <f>IF($A30="","",COUNTIFS('3. Atostogų žurnalas'!$A$5:$A$200,$A30,'3. Atostogų žurnalas'!$F$5:$F$200,"Patvirtinta",'3. Atostogų žurnalas'!$C$5:$C$200,"&lt;="&amp;('1. Nustatymai'!$C$9+(11-1)*7+6),'3. Atostogų žurnalas'!$D$5:$D$200,"&gt;="&amp;('1. Nustatymai'!$C$9+(11-1)*7)))</f>
        <v/>
      </c>
      <c r="M30" s="106">
        <f>IF($A30="","",COUNTIFS('3. Atostogų žurnalas'!$A$5:$A$200,$A30,'3. Atostogų žurnalas'!$F$5:$F$200,"Patvirtinta",'3. Atostogų žurnalas'!$C$5:$C$200,"&lt;="&amp;('1. Nustatymai'!$C$9+(12-1)*7+6),'3. Atostogų žurnalas'!$D$5:$D$200,"&gt;="&amp;('1. Nustatymai'!$C$9+(12-1)*7)))</f>
        <v/>
      </c>
      <c r="N30" s="106">
        <f>IF($A30="","",COUNTIFS('3. Atostogų žurnalas'!$A$5:$A$200,$A30,'3. Atostogų žurnalas'!$F$5:$F$200,"Patvirtinta",'3. Atostogų žurnalas'!$C$5:$C$200,"&lt;="&amp;('1. Nustatymai'!$C$9+(13-1)*7+6),'3. Atostogų žurnalas'!$D$5:$D$200,"&gt;="&amp;('1. Nustatymai'!$C$9+(13-1)*7)))</f>
        <v/>
      </c>
      <c r="O30" s="106">
        <f>IF($A30="","",COUNTIFS('3. Atostogų žurnalas'!$A$5:$A$200,$A30,'3. Atostogų žurnalas'!$F$5:$F$200,"Patvirtinta",'3. Atostogų žurnalas'!$C$5:$C$200,"&lt;="&amp;('1. Nustatymai'!$C$9+(14-1)*7+6),'3. Atostogų žurnalas'!$D$5:$D$200,"&gt;="&amp;('1. Nustatymai'!$C$9+(14-1)*7)))</f>
        <v/>
      </c>
      <c r="P30" s="106">
        <f>IF($A30="","",COUNTIFS('3. Atostogų žurnalas'!$A$5:$A$200,$A30,'3. Atostogų žurnalas'!$F$5:$F$200,"Patvirtinta",'3. Atostogų žurnalas'!$C$5:$C$200,"&lt;="&amp;('1. Nustatymai'!$C$9+(15-1)*7+6),'3. Atostogų žurnalas'!$D$5:$D$200,"&gt;="&amp;('1. Nustatymai'!$C$9+(15-1)*7)))</f>
        <v/>
      </c>
      <c r="Q30" s="106">
        <f>IF($A30="","",COUNTIFS('3. Atostogų žurnalas'!$A$5:$A$200,$A30,'3. Atostogų žurnalas'!$F$5:$F$200,"Patvirtinta",'3. Atostogų žurnalas'!$C$5:$C$200,"&lt;="&amp;('1. Nustatymai'!$C$9+(16-1)*7+6),'3. Atostogų žurnalas'!$D$5:$D$200,"&gt;="&amp;('1. Nustatymai'!$C$9+(16-1)*7)))</f>
        <v/>
      </c>
      <c r="R30" s="106">
        <f>IF($A30="","",COUNTIFS('3. Atostogų žurnalas'!$A$5:$A$200,$A30,'3. Atostogų žurnalas'!$F$5:$F$200,"Patvirtinta",'3. Atostogų žurnalas'!$C$5:$C$200,"&lt;="&amp;('1. Nustatymai'!$C$9+(17-1)*7+6),'3. Atostogų žurnalas'!$D$5:$D$200,"&gt;="&amp;('1. Nustatymai'!$C$9+(17-1)*7)))</f>
        <v/>
      </c>
      <c r="S30" s="106">
        <f>IF($A30="","",COUNTIFS('3. Atostogų žurnalas'!$A$5:$A$200,$A30,'3. Atostogų žurnalas'!$F$5:$F$200,"Patvirtinta",'3. Atostogų žurnalas'!$C$5:$C$200,"&lt;="&amp;('1. Nustatymai'!$C$9+(18-1)*7+6),'3. Atostogų žurnalas'!$D$5:$D$200,"&gt;="&amp;('1. Nustatymai'!$C$9+(18-1)*7)))</f>
        <v/>
      </c>
      <c r="T30" s="106">
        <f>IF($A30="","",COUNTIFS('3. Atostogų žurnalas'!$A$5:$A$200,$A30,'3. Atostogų žurnalas'!$F$5:$F$200,"Patvirtinta",'3. Atostogų žurnalas'!$C$5:$C$200,"&lt;="&amp;('1. Nustatymai'!$C$9+(19-1)*7+6),'3. Atostogų žurnalas'!$D$5:$D$200,"&gt;="&amp;('1. Nustatymai'!$C$9+(19-1)*7)))</f>
        <v/>
      </c>
      <c r="U30" s="106">
        <f>IF($A30="","",COUNTIFS('3. Atostogų žurnalas'!$A$5:$A$200,$A30,'3. Atostogų žurnalas'!$F$5:$F$200,"Patvirtinta",'3. Atostogų žurnalas'!$C$5:$C$200,"&lt;="&amp;('1. Nustatymai'!$C$9+(20-1)*7+6),'3. Atostogų žurnalas'!$D$5:$D$200,"&gt;="&amp;('1. Nustatymai'!$C$9+(20-1)*7)))</f>
        <v/>
      </c>
      <c r="V30" s="106">
        <f>IF($A30="","",COUNTIFS('3. Atostogų žurnalas'!$A$5:$A$200,$A30,'3. Atostogų žurnalas'!$F$5:$F$200,"Patvirtinta",'3. Atostogų žurnalas'!$C$5:$C$200,"&lt;="&amp;('1. Nustatymai'!$C$9+(21-1)*7+6),'3. Atostogų žurnalas'!$D$5:$D$200,"&gt;="&amp;('1. Nustatymai'!$C$9+(21-1)*7)))</f>
        <v/>
      </c>
      <c r="W30" s="106">
        <f>IF($A30="","",COUNTIFS('3. Atostogų žurnalas'!$A$5:$A$200,$A30,'3. Atostogų žurnalas'!$F$5:$F$200,"Patvirtinta",'3. Atostogų žurnalas'!$C$5:$C$200,"&lt;="&amp;('1. Nustatymai'!$C$9+(22-1)*7+6),'3. Atostogų žurnalas'!$D$5:$D$200,"&gt;="&amp;('1. Nustatymai'!$C$9+(22-1)*7)))</f>
        <v/>
      </c>
      <c r="X30" s="106">
        <f>IF($A30="","",COUNTIFS('3. Atostogų žurnalas'!$A$5:$A$200,$A30,'3. Atostogų žurnalas'!$F$5:$F$200,"Patvirtinta",'3. Atostogų žurnalas'!$C$5:$C$200,"&lt;="&amp;('1. Nustatymai'!$C$9+(23-1)*7+6),'3. Atostogų žurnalas'!$D$5:$D$200,"&gt;="&amp;('1. Nustatymai'!$C$9+(23-1)*7)))</f>
        <v/>
      </c>
      <c r="Y30" s="106">
        <f>IF($A30="","",COUNTIFS('3. Atostogų žurnalas'!$A$5:$A$200,$A30,'3. Atostogų žurnalas'!$F$5:$F$200,"Patvirtinta",'3. Atostogų žurnalas'!$C$5:$C$200,"&lt;="&amp;('1. Nustatymai'!$C$9+(24-1)*7+6),'3. Atostogų žurnalas'!$D$5:$D$200,"&gt;="&amp;('1. Nustatymai'!$C$9+(24-1)*7)))</f>
        <v/>
      </c>
      <c r="Z30" s="106">
        <f>IF($A30="","",COUNTIFS('3. Atostogų žurnalas'!$A$5:$A$200,$A30,'3. Atostogų žurnalas'!$F$5:$F$200,"Patvirtinta",'3. Atostogų žurnalas'!$C$5:$C$200,"&lt;="&amp;('1. Nustatymai'!$C$9+(25-1)*7+6),'3. Atostogų žurnalas'!$D$5:$D$200,"&gt;="&amp;('1. Nustatymai'!$C$9+(25-1)*7)))</f>
        <v/>
      </c>
      <c r="AA30" s="106">
        <f>IF($A30="","",COUNTIFS('3. Atostogų žurnalas'!$A$5:$A$200,$A30,'3. Atostogų žurnalas'!$F$5:$F$200,"Patvirtinta",'3. Atostogų žurnalas'!$C$5:$C$200,"&lt;="&amp;('1. Nustatymai'!$C$9+(26-1)*7+6),'3. Atostogų žurnalas'!$D$5:$D$200,"&gt;="&amp;('1. Nustatymai'!$C$9+(26-1)*7)))</f>
        <v/>
      </c>
      <c r="AB30" s="106">
        <f>IF($A30="","",COUNTIFS('3. Atostogų žurnalas'!$A$5:$A$200,$A30,'3. Atostogų žurnalas'!$F$5:$F$200,"Patvirtinta",'3. Atostogų žurnalas'!$C$5:$C$200,"&lt;="&amp;('1. Nustatymai'!$C$9+(27-1)*7+6),'3. Atostogų žurnalas'!$D$5:$D$200,"&gt;="&amp;('1. Nustatymai'!$C$9+(27-1)*7)))</f>
        <v/>
      </c>
      <c r="AC30" s="106">
        <f>IF($A30="","",COUNTIFS('3. Atostogų žurnalas'!$A$5:$A$200,$A30,'3. Atostogų žurnalas'!$F$5:$F$200,"Patvirtinta",'3. Atostogų žurnalas'!$C$5:$C$200,"&lt;="&amp;('1. Nustatymai'!$C$9+(28-1)*7+6),'3. Atostogų žurnalas'!$D$5:$D$200,"&gt;="&amp;('1. Nustatymai'!$C$9+(28-1)*7)))</f>
        <v/>
      </c>
      <c r="AD30" s="106">
        <f>IF($A30="","",COUNTIFS('3. Atostogų žurnalas'!$A$5:$A$200,$A30,'3. Atostogų žurnalas'!$F$5:$F$200,"Patvirtinta",'3. Atostogų žurnalas'!$C$5:$C$200,"&lt;="&amp;('1. Nustatymai'!$C$9+(29-1)*7+6),'3. Atostogų žurnalas'!$D$5:$D$200,"&gt;="&amp;('1. Nustatymai'!$C$9+(29-1)*7)))</f>
        <v/>
      </c>
      <c r="AE30" s="106">
        <f>IF($A30="","",COUNTIFS('3. Atostogų žurnalas'!$A$5:$A$200,$A30,'3. Atostogų žurnalas'!$F$5:$F$200,"Patvirtinta",'3. Atostogų žurnalas'!$C$5:$C$200,"&lt;="&amp;('1. Nustatymai'!$C$9+(30-1)*7+6),'3. Atostogų žurnalas'!$D$5:$D$200,"&gt;="&amp;('1. Nustatymai'!$C$9+(30-1)*7)))</f>
        <v/>
      </c>
      <c r="AF30" s="106">
        <f>IF($A30="","",COUNTIFS('3. Atostogų žurnalas'!$A$5:$A$200,$A30,'3. Atostogų žurnalas'!$F$5:$F$200,"Patvirtinta",'3. Atostogų žurnalas'!$C$5:$C$200,"&lt;="&amp;('1. Nustatymai'!$C$9+(31-1)*7+6),'3. Atostogų žurnalas'!$D$5:$D$200,"&gt;="&amp;('1. Nustatymai'!$C$9+(31-1)*7)))</f>
        <v/>
      </c>
      <c r="AG30" s="106">
        <f>IF($A30="","",COUNTIFS('3. Atostogų žurnalas'!$A$5:$A$200,$A30,'3. Atostogų žurnalas'!$F$5:$F$200,"Patvirtinta",'3. Atostogų žurnalas'!$C$5:$C$200,"&lt;="&amp;('1. Nustatymai'!$C$9+(32-1)*7+6),'3. Atostogų žurnalas'!$D$5:$D$200,"&gt;="&amp;('1. Nustatymai'!$C$9+(32-1)*7)))</f>
        <v/>
      </c>
      <c r="AH30" s="106">
        <f>IF($A30="","",COUNTIFS('3. Atostogų žurnalas'!$A$5:$A$200,$A30,'3. Atostogų žurnalas'!$F$5:$F$200,"Patvirtinta",'3. Atostogų žurnalas'!$C$5:$C$200,"&lt;="&amp;('1. Nustatymai'!$C$9+(33-1)*7+6),'3. Atostogų žurnalas'!$D$5:$D$200,"&gt;="&amp;('1. Nustatymai'!$C$9+(33-1)*7)))</f>
        <v/>
      </c>
      <c r="AI30" s="106">
        <f>IF($A30="","",COUNTIFS('3. Atostogų žurnalas'!$A$5:$A$200,$A30,'3. Atostogų žurnalas'!$F$5:$F$200,"Patvirtinta",'3. Atostogų žurnalas'!$C$5:$C$200,"&lt;="&amp;('1. Nustatymai'!$C$9+(34-1)*7+6),'3. Atostogų žurnalas'!$D$5:$D$200,"&gt;="&amp;('1. Nustatymai'!$C$9+(34-1)*7)))</f>
        <v/>
      </c>
      <c r="AJ30" s="106">
        <f>IF($A30="","",COUNTIFS('3. Atostogų žurnalas'!$A$5:$A$200,$A30,'3. Atostogų žurnalas'!$F$5:$F$200,"Patvirtinta",'3. Atostogų žurnalas'!$C$5:$C$200,"&lt;="&amp;('1. Nustatymai'!$C$9+(35-1)*7+6),'3. Atostogų žurnalas'!$D$5:$D$200,"&gt;="&amp;('1. Nustatymai'!$C$9+(35-1)*7)))</f>
        <v/>
      </c>
      <c r="AK30" s="106">
        <f>IF($A30="","",COUNTIFS('3. Atostogų žurnalas'!$A$5:$A$200,$A30,'3. Atostogų žurnalas'!$F$5:$F$200,"Patvirtinta",'3. Atostogų žurnalas'!$C$5:$C$200,"&lt;="&amp;('1. Nustatymai'!$C$9+(36-1)*7+6),'3. Atostogų žurnalas'!$D$5:$D$200,"&gt;="&amp;('1. Nustatymai'!$C$9+(36-1)*7)))</f>
        <v/>
      </c>
      <c r="AL30" s="106">
        <f>IF($A30="","",COUNTIFS('3. Atostogų žurnalas'!$A$5:$A$200,$A30,'3. Atostogų žurnalas'!$F$5:$F$200,"Patvirtinta",'3. Atostogų žurnalas'!$C$5:$C$200,"&lt;="&amp;('1. Nustatymai'!$C$9+(37-1)*7+6),'3. Atostogų žurnalas'!$D$5:$D$200,"&gt;="&amp;('1. Nustatymai'!$C$9+(37-1)*7)))</f>
        <v/>
      </c>
      <c r="AM30" s="106">
        <f>IF($A30="","",COUNTIFS('3. Atostogų žurnalas'!$A$5:$A$200,$A30,'3. Atostogų žurnalas'!$F$5:$F$200,"Patvirtinta",'3. Atostogų žurnalas'!$C$5:$C$200,"&lt;="&amp;('1. Nustatymai'!$C$9+(38-1)*7+6),'3. Atostogų žurnalas'!$D$5:$D$200,"&gt;="&amp;('1. Nustatymai'!$C$9+(38-1)*7)))</f>
        <v/>
      </c>
      <c r="AN30" s="106">
        <f>IF($A30="","",COUNTIFS('3. Atostogų žurnalas'!$A$5:$A$200,$A30,'3. Atostogų žurnalas'!$F$5:$F$200,"Patvirtinta",'3. Atostogų žurnalas'!$C$5:$C$200,"&lt;="&amp;('1. Nustatymai'!$C$9+(39-1)*7+6),'3. Atostogų žurnalas'!$D$5:$D$200,"&gt;="&amp;('1. Nustatymai'!$C$9+(39-1)*7)))</f>
        <v/>
      </c>
      <c r="AO30" s="106">
        <f>IF($A30="","",COUNTIFS('3. Atostogų žurnalas'!$A$5:$A$200,$A30,'3. Atostogų žurnalas'!$F$5:$F$200,"Patvirtinta",'3. Atostogų žurnalas'!$C$5:$C$200,"&lt;="&amp;('1. Nustatymai'!$C$9+(40-1)*7+6),'3. Atostogų žurnalas'!$D$5:$D$200,"&gt;="&amp;('1. Nustatymai'!$C$9+(40-1)*7)))</f>
        <v/>
      </c>
      <c r="AP30" s="106">
        <f>IF($A30="","",COUNTIFS('3. Atostogų žurnalas'!$A$5:$A$200,$A30,'3. Atostogų žurnalas'!$F$5:$F$200,"Patvirtinta",'3. Atostogų žurnalas'!$C$5:$C$200,"&lt;="&amp;('1. Nustatymai'!$C$9+(41-1)*7+6),'3. Atostogų žurnalas'!$D$5:$D$200,"&gt;="&amp;('1. Nustatymai'!$C$9+(41-1)*7)))</f>
        <v/>
      </c>
      <c r="AQ30" s="106">
        <f>IF($A30="","",COUNTIFS('3. Atostogų žurnalas'!$A$5:$A$200,$A30,'3. Atostogų žurnalas'!$F$5:$F$200,"Patvirtinta",'3. Atostogų žurnalas'!$C$5:$C$200,"&lt;="&amp;('1. Nustatymai'!$C$9+(42-1)*7+6),'3. Atostogų žurnalas'!$D$5:$D$200,"&gt;="&amp;('1. Nustatymai'!$C$9+(42-1)*7)))</f>
        <v/>
      </c>
      <c r="AR30" s="106">
        <f>IF($A30="","",COUNTIFS('3. Atostogų žurnalas'!$A$5:$A$200,$A30,'3. Atostogų žurnalas'!$F$5:$F$200,"Patvirtinta",'3. Atostogų žurnalas'!$C$5:$C$200,"&lt;="&amp;('1. Nustatymai'!$C$9+(43-1)*7+6),'3. Atostogų žurnalas'!$D$5:$D$200,"&gt;="&amp;('1. Nustatymai'!$C$9+(43-1)*7)))</f>
        <v/>
      </c>
      <c r="AS30" s="106">
        <f>IF($A30="","",COUNTIFS('3. Atostogų žurnalas'!$A$5:$A$200,$A30,'3. Atostogų žurnalas'!$F$5:$F$200,"Patvirtinta",'3. Atostogų žurnalas'!$C$5:$C$200,"&lt;="&amp;('1. Nustatymai'!$C$9+(44-1)*7+6),'3. Atostogų žurnalas'!$D$5:$D$200,"&gt;="&amp;('1. Nustatymai'!$C$9+(44-1)*7)))</f>
        <v/>
      </c>
      <c r="AT30" s="106">
        <f>IF($A30="","",COUNTIFS('3. Atostogų žurnalas'!$A$5:$A$200,$A30,'3. Atostogų žurnalas'!$F$5:$F$200,"Patvirtinta",'3. Atostogų žurnalas'!$C$5:$C$200,"&lt;="&amp;('1. Nustatymai'!$C$9+(45-1)*7+6),'3. Atostogų žurnalas'!$D$5:$D$200,"&gt;="&amp;('1. Nustatymai'!$C$9+(45-1)*7)))</f>
        <v/>
      </c>
      <c r="AU30" s="106">
        <f>IF($A30="","",COUNTIFS('3. Atostogų žurnalas'!$A$5:$A$200,$A30,'3. Atostogų žurnalas'!$F$5:$F$200,"Patvirtinta",'3. Atostogų žurnalas'!$C$5:$C$200,"&lt;="&amp;('1. Nustatymai'!$C$9+(46-1)*7+6),'3. Atostogų žurnalas'!$D$5:$D$200,"&gt;="&amp;('1. Nustatymai'!$C$9+(46-1)*7)))</f>
        <v/>
      </c>
      <c r="AV30" s="106">
        <f>IF($A30="","",COUNTIFS('3. Atostogų žurnalas'!$A$5:$A$200,$A30,'3. Atostogų žurnalas'!$F$5:$F$200,"Patvirtinta",'3. Atostogų žurnalas'!$C$5:$C$200,"&lt;="&amp;('1. Nustatymai'!$C$9+(47-1)*7+6),'3. Atostogų žurnalas'!$D$5:$D$200,"&gt;="&amp;('1. Nustatymai'!$C$9+(47-1)*7)))</f>
        <v/>
      </c>
      <c r="AW30" s="106">
        <f>IF($A30="","",COUNTIFS('3. Atostogų žurnalas'!$A$5:$A$200,$A30,'3. Atostogų žurnalas'!$F$5:$F$200,"Patvirtinta",'3. Atostogų žurnalas'!$C$5:$C$200,"&lt;="&amp;('1. Nustatymai'!$C$9+(48-1)*7+6),'3. Atostogų žurnalas'!$D$5:$D$200,"&gt;="&amp;('1. Nustatymai'!$C$9+(48-1)*7)))</f>
        <v/>
      </c>
      <c r="AX30" s="106">
        <f>IF($A30="","",COUNTIFS('3. Atostogų žurnalas'!$A$5:$A$200,$A30,'3. Atostogų žurnalas'!$F$5:$F$200,"Patvirtinta",'3. Atostogų žurnalas'!$C$5:$C$200,"&lt;="&amp;('1. Nustatymai'!$C$9+(49-1)*7+6),'3. Atostogų žurnalas'!$D$5:$D$200,"&gt;="&amp;('1. Nustatymai'!$C$9+(49-1)*7)))</f>
        <v/>
      </c>
      <c r="AY30" s="106">
        <f>IF($A30="","",COUNTIFS('3. Atostogų žurnalas'!$A$5:$A$200,$A30,'3. Atostogų žurnalas'!$F$5:$F$200,"Patvirtinta",'3. Atostogų žurnalas'!$C$5:$C$200,"&lt;="&amp;('1. Nustatymai'!$C$9+(50-1)*7+6),'3. Atostogų žurnalas'!$D$5:$D$200,"&gt;="&amp;('1. Nustatymai'!$C$9+(50-1)*7)))</f>
        <v/>
      </c>
      <c r="AZ30" s="106">
        <f>IF($A30="","",COUNTIFS('3. Atostogų žurnalas'!$A$5:$A$200,$A30,'3. Atostogų žurnalas'!$F$5:$F$200,"Patvirtinta",'3. Atostogų žurnalas'!$C$5:$C$200,"&lt;="&amp;('1. Nustatymai'!$C$9+(51-1)*7+6),'3. Atostogų žurnalas'!$D$5:$D$200,"&gt;="&amp;('1. Nustatymai'!$C$9+(51-1)*7)))</f>
        <v/>
      </c>
      <c r="BA30" s="106">
        <f>IF($A30="","",COUNTIFS('3. Atostogų žurnalas'!$A$5:$A$200,$A30,'3. Atostogų žurnalas'!$F$5:$F$200,"Patvirtinta",'3. Atostogų žurnalas'!$C$5:$C$200,"&lt;="&amp;('1. Nustatymai'!$C$9+(52-1)*7+6),'3. Atostogų žurnalas'!$D$5:$D$200,"&gt;="&amp;('1. Nustatymai'!$C$9+(52-1)*7)))</f>
        <v/>
      </c>
    </row>
    <row r="31" ht="18" customHeight="1" s="55">
      <c r="A31" s="105">
        <f>IF('2. Darbuotojai'!A31="","",'2. Darbuotojai'!A31)</f>
        <v/>
      </c>
      <c r="B31" s="106">
        <f>IF($A31="","",COUNTIFS('3. Atostogų žurnalas'!$A$5:$A$200,$A31,'3. Atostogų žurnalas'!$F$5:$F$200,"Patvirtinta",'3. Atostogų žurnalas'!$C$5:$C$200,"&lt;="&amp;('1. Nustatymai'!$C$9+(1-1)*7+6),'3. Atostogų žurnalas'!$D$5:$D$200,"&gt;="&amp;('1. Nustatymai'!$C$9+(1-1)*7)))</f>
        <v/>
      </c>
      <c r="C31" s="106">
        <f>IF($A31="","",COUNTIFS('3. Atostogų žurnalas'!$A$5:$A$200,$A31,'3. Atostogų žurnalas'!$F$5:$F$200,"Patvirtinta",'3. Atostogų žurnalas'!$C$5:$C$200,"&lt;="&amp;('1. Nustatymai'!$C$9+(2-1)*7+6),'3. Atostogų žurnalas'!$D$5:$D$200,"&gt;="&amp;('1. Nustatymai'!$C$9+(2-1)*7)))</f>
        <v/>
      </c>
      <c r="D31" s="106">
        <f>IF($A31="","",COUNTIFS('3. Atostogų žurnalas'!$A$5:$A$200,$A31,'3. Atostogų žurnalas'!$F$5:$F$200,"Patvirtinta",'3. Atostogų žurnalas'!$C$5:$C$200,"&lt;="&amp;('1. Nustatymai'!$C$9+(3-1)*7+6),'3. Atostogų žurnalas'!$D$5:$D$200,"&gt;="&amp;('1. Nustatymai'!$C$9+(3-1)*7)))</f>
        <v/>
      </c>
      <c r="E31" s="106">
        <f>IF($A31="","",COUNTIFS('3. Atostogų žurnalas'!$A$5:$A$200,$A31,'3. Atostogų žurnalas'!$F$5:$F$200,"Patvirtinta",'3. Atostogų žurnalas'!$C$5:$C$200,"&lt;="&amp;('1. Nustatymai'!$C$9+(4-1)*7+6),'3. Atostogų žurnalas'!$D$5:$D$200,"&gt;="&amp;('1. Nustatymai'!$C$9+(4-1)*7)))</f>
        <v/>
      </c>
      <c r="F31" s="106">
        <f>IF($A31="","",COUNTIFS('3. Atostogų žurnalas'!$A$5:$A$200,$A31,'3. Atostogų žurnalas'!$F$5:$F$200,"Patvirtinta",'3. Atostogų žurnalas'!$C$5:$C$200,"&lt;="&amp;('1. Nustatymai'!$C$9+(5-1)*7+6),'3. Atostogų žurnalas'!$D$5:$D$200,"&gt;="&amp;('1. Nustatymai'!$C$9+(5-1)*7)))</f>
        <v/>
      </c>
      <c r="G31" s="106">
        <f>IF($A31="","",COUNTIFS('3. Atostogų žurnalas'!$A$5:$A$200,$A31,'3. Atostogų žurnalas'!$F$5:$F$200,"Patvirtinta",'3. Atostogų žurnalas'!$C$5:$C$200,"&lt;="&amp;('1. Nustatymai'!$C$9+(6-1)*7+6),'3. Atostogų žurnalas'!$D$5:$D$200,"&gt;="&amp;('1. Nustatymai'!$C$9+(6-1)*7)))</f>
        <v/>
      </c>
      <c r="H31" s="106">
        <f>IF($A31="","",COUNTIFS('3. Atostogų žurnalas'!$A$5:$A$200,$A31,'3. Atostogų žurnalas'!$F$5:$F$200,"Patvirtinta",'3. Atostogų žurnalas'!$C$5:$C$200,"&lt;="&amp;('1. Nustatymai'!$C$9+(7-1)*7+6),'3. Atostogų žurnalas'!$D$5:$D$200,"&gt;="&amp;('1. Nustatymai'!$C$9+(7-1)*7)))</f>
        <v/>
      </c>
      <c r="I31" s="106">
        <f>IF($A31="","",COUNTIFS('3. Atostogų žurnalas'!$A$5:$A$200,$A31,'3. Atostogų žurnalas'!$F$5:$F$200,"Patvirtinta",'3. Atostogų žurnalas'!$C$5:$C$200,"&lt;="&amp;('1. Nustatymai'!$C$9+(8-1)*7+6),'3. Atostogų žurnalas'!$D$5:$D$200,"&gt;="&amp;('1. Nustatymai'!$C$9+(8-1)*7)))</f>
        <v/>
      </c>
      <c r="J31" s="106">
        <f>IF($A31="","",COUNTIFS('3. Atostogų žurnalas'!$A$5:$A$200,$A31,'3. Atostogų žurnalas'!$F$5:$F$200,"Patvirtinta",'3. Atostogų žurnalas'!$C$5:$C$200,"&lt;="&amp;('1. Nustatymai'!$C$9+(9-1)*7+6),'3. Atostogų žurnalas'!$D$5:$D$200,"&gt;="&amp;('1. Nustatymai'!$C$9+(9-1)*7)))</f>
        <v/>
      </c>
      <c r="K31" s="106">
        <f>IF($A31="","",COUNTIFS('3. Atostogų žurnalas'!$A$5:$A$200,$A31,'3. Atostogų žurnalas'!$F$5:$F$200,"Patvirtinta",'3. Atostogų žurnalas'!$C$5:$C$200,"&lt;="&amp;('1. Nustatymai'!$C$9+(10-1)*7+6),'3. Atostogų žurnalas'!$D$5:$D$200,"&gt;="&amp;('1. Nustatymai'!$C$9+(10-1)*7)))</f>
        <v/>
      </c>
      <c r="L31" s="106">
        <f>IF($A31="","",COUNTIFS('3. Atostogų žurnalas'!$A$5:$A$200,$A31,'3. Atostogų žurnalas'!$F$5:$F$200,"Patvirtinta",'3. Atostogų žurnalas'!$C$5:$C$200,"&lt;="&amp;('1. Nustatymai'!$C$9+(11-1)*7+6),'3. Atostogų žurnalas'!$D$5:$D$200,"&gt;="&amp;('1. Nustatymai'!$C$9+(11-1)*7)))</f>
        <v/>
      </c>
      <c r="M31" s="106">
        <f>IF($A31="","",COUNTIFS('3. Atostogų žurnalas'!$A$5:$A$200,$A31,'3. Atostogų žurnalas'!$F$5:$F$200,"Patvirtinta",'3. Atostogų žurnalas'!$C$5:$C$200,"&lt;="&amp;('1. Nustatymai'!$C$9+(12-1)*7+6),'3. Atostogų žurnalas'!$D$5:$D$200,"&gt;="&amp;('1. Nustatymai'!$C$9+(12-1)*7)))</f>
        <v/>
      </c>
      <c r="N31" s="106">
        <f>IF($A31="","",COUNTIFS('3. Atostogų žurnalas'!$A$5:$A$200,$A31,'3. Atostogų žurnalas'!$F$5:$F$200,"Patvirtinta",'3. Atostogų žurnalas'!$C$5:$C$200,"&lt;="&amp;('1. Nustatymai'!$C$9+(13-1)*7+6),'3. Atostogų žurnalas'!$D$5:$D$200,"&gt;="&amp;('1. Nustatymai'!$C$9+(13-1)*7)))</f>
        <v/>
      </c>
      <c r="O31" s="106">
        <f>IF($A31="","",COUNTIFS('3. Atostogų žurnalas'!$A$5:$A$200,$A31,'3. Atostogų žurnalas'!$F$5:$F$200,"Patvirtinta",'3. Atostogų žurnalas'!$C$5:$C$200,"&lt;="&amp;('1. Nustatymai'!$C$9+(14-1)*7+6),'3. Atostogų žurnalas'!$D$5:$D$200,"&gt;="&amp;('1. Nustatymai'!$C$9+(14-1)*7)))</f>
        <v/>
      </c>
      <c r="P31" s="106">
        <f>IF($A31="","",COUNTIFS('3. Atostogų žurnalas'!$A$5:$A$200,$A31,'3. Atostogų žurnalas'!$F$5:$F$200,"Patvirtinta",'3. Atostogų žurnalas'!$C$5:$C$200,"&lt;="&amp;('1. Nustatymai'!$C$9+(15-1)*7+6),'3. Atostogų žurnalas'!$D$5:$D$200,"&gt;="&amp;('1. Nustatymai'!$C$9+(15-1)*7)))</f>
        <v/>
      </c>
      <c r="Q31" s="106">
        <f>IF($A31="","",COUNTIFS('3. Atostogų žurnalas'!$A$5:$A$200,$A31,'3. Atostogų žurnalas'!$F$5:$F$200,"Patvirtinta",'3. Atostogų žurnalas'!$C$5:$C$200,"&lt;="&amp;('1. Nustatymai'!$C$9+(16-1)*7+6),'3. Atostogų žurnalas'!$D$5:$D$200,"&gt;="&amp;('1. Nustatymai'!$C$9+(16-1)*7)))</f>
        <v/>
      </c>
      <c r="R31" s="106">
        <f>IF($A31="","",COUNTIFS('3. Atostogų žurnalas'!$A$5:$A$200,$A31,'3. Atostogų žurnalas'!$F$5:$F$200,"Patvirtinta",'3. Atostogų žurnalas'!$C$5:$C$200,"&lt;="&amp;('1. Nustatymai'!$C$9+(17-1)*7+6),'3. Atostogų žurnalas'!$D$5:$D$200,"&gt;="&amp;('1. Nustatymai'!$C$9+(17-1)*7)))</f>
        <v/>
      </c>
      <c r="S31" s="106">
        <f>IF($A31="","",COUNTIFS('3. Atostogų žurnalas'!$A$5:$A$200,$A31,'3. Atostogų žurnalas'!$F$5:$F$200,"Patvirtinta",'3. Atostogų žurnalas'!$C$5:$C$200,"&lt;="&amp;('1. Nustatymai'!$C$9+(18-1)*7+6),'3. Atostogų žurnalas'!$D$5:$D$200,"&gt;="&amp;('1. Nustatymai'!$C$9+(18-1)*7)))</f>
        <v/>
      </c>
      <c r="T31" s="106">
        <f>IF($A31="","",COUNTIFS('3. Atostogų žurnalas'!$A$5:$A$200,$A31,'3. Atostogų žurnalas'!$F$5:$F$200,"Patvirtinta",'3. Atostogų žurnalas'!$C$5:$C$200,"&lt;="&amp;('1. Nustatymai'!$C$9+(19-1)*7+6),'3. Atostogų žurnalas'!$D$5:$D$200,"&gt;="&amp;('1. Nustatymai'!$C$9+(19-1)*7)))</f>
        <v/>
      </c>
      <c r="U31" s="106">
        <f>IF($A31="","",COUNTIFS('3. Atostogų žurnalas'!$A$5:$A$200,$A31,'3. Atostogų žurnalas'!$F$5:$F$200,"Patvirtinta",'3. Atostogų žurnalas'!$C$5:$C$200,"&lt;="&amp;('1. Nustatymai'!$C$9+(20-1)*7+6),'3. Atostogų žurnalas'!$D$5:$D$200,"&gt;="&amp;('1. Nustatymai'!$C$9+(20-1)*7)))</f>
        <v/>
      </c>
      <c r="V31" s="106">
        <f>IF($A31="","",COUNTIFS('3. Atostogų žurnalas'!$A$5:$A$200,$A31,'3. Atostogų žurnalas'!$F$5:$F$200,"Patvirtinta",'3. Atostogų žurnalas'!$C$5:$C$200,"&lt;="&amp;('1. Nustatymai'!$C$9+(21-1)*7+6),'3. Atostogų žurnalas'!$D$5:$D$200,"&gt;="&amp;('1. Nustatymai'!$C$9+(21-1)*7)))</f>
        <v/>
      </c>
      <c r="W31" s="106">
        <f>IF($A31="","",COUNTIFS('3. Atostogų žurnalas'!$A$5:$A$200,$A31,'3. Atostogų žurnalas'!$F$5:$F$200,"Patvirtinta",'3. Atostogų žurnalas'!$C$5:$C$200,"&lt;="&amp;('1. Nustatymai'!$C$9+(22-1)*7+6),'3. Atostogų žurnalas'!$D$5:$D$200,"&gt;="&amp;('1. Nustatymai'!$C$9+(22-1)*7)))</f>
        <v/>
      </c>
      <c r="X31" s="106">
        <f>IF($A31="","",COUNTIFS('3. Atostogų žurnalas'!$A$5:$A$200,$A31,'3. Atostogų žurnalas'!$F$5:$F$200,"Patvirtinta",'3. Atostogų žurnalas'!$C$5:$C$200,"&lt;="&amp;('1. Nustatymai'!$C$9+(23-1)*7+6),'3. Atostogų žurnalas'!$D$5:$D$200,"&gt;="&amp;('1. Nustatymai'!$C$9+(23-1)*7)))</f>
        <v/>
      </c>
      <c r="Y31" s="106">
        <f>IF($A31="","",COUNTIFS('3. Atostogų žurnalas'!$A$5:$A$200,$A31,'3. Atostogų žurnalas'!$F$5:$F$200,"Patvirtinta",'3. Atostogų žurnalas'!$C$5:$C$200,"&lt;="&amp;('1. Nustatymai'!$C$9+(24-1)*7+6),'3. Atostogų žurnalas'!$D$5:$D$200,"&gt;="&amp;('1. Nustatymai'!$C$9+(24-1)*7)))</f>
        <v/>
      </c>
      <c r="Z31" s="106">
        <f>IF($A31="","",COUNTIFS('3. Atostogų žurnalas'!$A$5:$A$200,$A31,'3. Atostogų žurnalas'!$F$5:$F$200,"Patvirtinta",'3. Atostogų žurnalas'!$C$5:$C$200,"&lt;="&amp;('1. Nustatymai'!$C$9+(25-1)*7+6),'3. Atostogų žurnalas'!$D$5:$D$200,"&gt;="&amp;('1. Nustatymai'!$C$9+(25-1)*7)))</f>
        <v/>
      </c>
      <c r="AA31" s="106">
        <f>IF($A31="","",COUNTIFS('3. Atostogų žurnalas'!$A$5:$A$200,$A31,'3. Atostogų žurnalas'!$F$5:$F$200,"Patvirtinta",'3. Atostogų žurnalas'!$C$5:$C$200,"&lt;="&amp;('1. Nustatymai'!$C$9+(26-1)*7+6),'3. Atostogų žurnalas'!$D$5:$D$200,"&gt;="&amp;('1. Nustatymai'!$C$9+(26-1)*7)))</f>
        <v/>
      </c>
      <c r="AB31" s="106">
        <f>IF($A31="","",COUNTIFS('3. Atostogų žurnalas'!$A$5:$A$200,$A31,'3. Atostogų žurnalas'!$F$5:$F$200,"Patvirtinta",'3. Atostogų žurnalas'!$C$5:$C$200,"&lt;="&amp;('1. Nustatymai'!$C$9+(27-1)*7+6),'3. Atostogų žurnalas'!$D$5:$D$200,"&gt;="&amp;('1. Nustatymai'!$C$9+(27-1)*7)))</f>
        <v/>
      </c>
      <c r="AC31" s="106">
        <f>IF($A31="","",COUNTIFS('3. Atostogų žurnalas'!$A$5:$A$200,$A31,'3. Atostogų žurnalas'!$F$5:$F$200,"Patvirtinta",'3. Atostogų žurnalas'!$C$5:$C$200,"&lt;="&amp;('1. Nustatymai'!$C$9+(28-1)*7+6),'3. Atostogų žurnalas'!$D$5:$D$200,"&gt;="&amp;('1. Nustatymai'!$C$9+(28-1)*7)))</f>
        <v/>
      </c>
      <c r="AD31" s="106">
        <f>IF($A31="","",COUNTIFS('3. Atostogų žurnalas'!$A$5:$A$200,$A31,'3. Atostogų žurnalas'!$F$5:$F$200,"Patvirtinta",'3. Atostogų žurnalas'!$C$5:$C$200,"&lt;="&amp;('1. Nustatymai'!$C$9+(29-1)*7+6),'3. Atostogų žurnalas'!$D$5:$D$200,"&gt;="&amp;('1. Nustatymai'!$C$9+(29-1)*7)))</f>
        <v/>
      </c>
      <c r="AE31" s="106">
        <f>IF($A31="","",COUNTIFS('3. Atostogų žurnalas'!$A$5:$A$200,$A31,'3. Atostogų žurnalas'!$F$5:$F$200,"Patvirtinta",'3. Atostogų žurnalas'!$C$5:$C$200,"&lt;="&amp;('1. Nustatymai'!$C$9+(30-1)*7+6),'3. Atostogų žurnalas'!$D$5:$D$200,"&gt;="&amp;('1. Nustatymai'!$C$9+(30-1)*7)))</f>
        <v/>
      </c>
      <c r="AF31" s="106">
        <f>IF($A31="","",COUNTIFS('3. Atostogų žurnalas'!$A$5:$A$200,$A31,'3. Atostogų žurnalas'!$F$5:$F$200,"Patvirtinta",'3. Atostogų žurnalas'!$C$5:$C$200,"&lt;="&amp;('1. Nustatymai'!$C$9+(31-1)*7+6),'3. Atostogų žurnalas'!$D$5:$D$200,"&gt;="&amp;('1. Nustatymai'!$C$9+(31-1)*7)))</f>
        <v/>
      </c>
      <c r="AG31" s="106">
        <f>IF($A31="","",COUNTIFS('3. Atostogų žurnalas'!$A$5:$A$200,$A31,'3. Atostogų žurnalas'!$F$5:$F$200,"Patvirtinta",'3. Atostogų žurnalas'!$C$5:$C$200,"&lt;="&amp;('1. Nustatymai'!$C$9+(32-1)*7+6),'3. Atostogų žurnalas'!$D$5:$D$200,"&gt;="&amp;('1. Nustatymai'!$C$9+(32-1)*7)))</f>
        <v/>
      </c>
      <c r="AH31" s="106">
        <f>IF($A31="","",COUNTIFS('3. Atostogų žurnalas'!$A$5:$A$200,$A31,'3. Atostogų žurnalas'!$F$5:$F$200,"Patvirtinta",'3. Atostogų žurnalas'!$C$5:$C$200,"&lt;="&amp;('1. Nustatymai'!$C$9+(33-1)*7+6),'3. Atostogų žurnalas'!$D$5:$D$200,"&gt;="&amp;('1. Nustatymai'!$C$9+(33-1)*7)))</f>
        <v/>
      </c>
      <c r="AI31" s="106">
        <f>IF($A31="","",COUNTIFS('3. Atostogų žurnalas'!$A$5:$A$200,$A31,'3. Atostogų žurnalas'!$F$5:$F$200,"Patvirtinta",'3. Atostogų žurnalas'!$C$5:$C$200,"&lt;="&amp;('1. Nustatymai'!$C$9+(34-1)*7+6),'3. Atostogų žurnalas'!$D$5:$D$200,"&gt;="&amp;('1. Nustatymai'!$C$9+(34-1)*7)))</f>
        <v/>
      </c>
      <c r="AJ31" s="106">
        <f>IF($A31="","",COUNTIFS('3. Atostogų žurnalas'!$A$5:$A$200,$A31,'3. Atostogų žurnalas'!$F$5:$F$200,"Patvirtinta",'3. Atostogų žurnalas'!$C$5:$C$200,"&lt;="&amp;('1. Nustatymai'!$C$9+(35-1)*7+6),'3. Atostogų žurnalas'!$D$5:$D$200,"&gt;="&amp;('1. Nustatymai'!$C$9+(35-1)*7)))</f>
        <v/>
      </c>
      <c r="AK31" s="106">
        <f>IF($A31="","",COUNTIFS('3. Atostogų žurnalas'!$A$5:$A$200,$A31,'3. Atostogų žurnalas'!$F$5:$F$200,"Patvirtinta",'3. Atostogų žurnalas'!$C$5:$C$200,"&lt;="&amp;('1. Nustatymai'!$C$9+(36-1)*7+6),'3. Atostogų žurnalas'!$D$5:$D$200,"&gt;="&amp;('1. Nustatymai'!$C$9+(36-1)*7)))</f>
        <v/>
      </c>
      <c r="AL31" s="106">
        <f>IF($A31="","",COUNTIFS('3. Atostogų žurnalas'!$A$5:$A$200,$A31,'3. Atostogų žurnalas'!$F$5:$F$200,"Patvirtinta",'3. Atostogų žurnalas'!$C$5:$C$200,"&lt;="&amp;('1. Nustatymai'!$C$9+(37-1)*7+6),'3. Atostogų žurnalas'!$D$5:$D$200,"&gt;="&amp;('1. Nustatymai'!$C$9+(37-1)*7)))</f>
        <v/>
      </c>
      <c r="AM31" s="106">
        <f>IF($A31="","",COUNTIFS('3. Atostogų žurnalas'!$A$5:$A$200,$A31,'3. Atostogų žurnalas'!$F$5:$F$200,"Patvirtinta",'3. Atostogų žurnalas'!$C$5:$C$200,"&lt;="&amp;('1. Nustatymai'!$C$9+(38-1)*7+6),'3. Atostogų žurnalas'!$D$5:$D$200,"&gt;="&amp;('1. Nustatymai'!$C$9+(38-1)*7)))</f>
        <v/>
      </c>
      <c r="AN31" s="106">
        <f>IF($A31="","",COUNTIFS('3. Atostogų žurnalas'!$A$5:$A$200,$A31,'3. Atostogų žurnalas'!$F$5:$F$200,"Patvirtinta",'3. Atostogų žurnalas'!$C$5:$C$200,"&lt;="&amp;('1. Nustatymai'!$C$9+(39-1)*7+6),'3. Atostogų žurnalas'!$D$5:$D$200,"&gt;="&amp;('1. Nustatymai'!$C$9+(39-1)*7)))</f>
        <v/>
      </c>
      <c r="AO31" s="106">
        <f>IF($A31="","",COUNTIFS('3. Atostogų žurnalas'!$A$5:$A$200,$A31,'3. Atostogų žurnalas'!$F$5:$F$200,"Patvirtinta",'3. Atostogų žurnalas'!$C$5:$C$200,"&lt;="&amp;('1. Nustatymai'!$C$9+(40-1)*7+6),'3. Atostogų žurnalas'!$D$5:$D$200,"&gt;="&amp;('1. Nustatymai'!$C$9+(40-1)*7)))</f>
        <v/>
      </c>
      <c r="AP31" s="106">
        <f>IF($A31="","",COUNTIFS('3. Atostogų žurnalas'!$A$5:$A$200,$A31,'3. Atostogų žurnalas'!$F$5:$F$200,"Patvirtinta",'3. Atostogų žurnalas'!$C$5:$C$200,"&lt;="&amp;('1. Nustatymai'!$C$9+(41-1)*7+6),'3. Atostogų žurnalas'!$D$5:$D$200,"&gt;="&amp;('1. Nustatymai'!$C$9+(41-1)*7)))</f>
        <v/>
      </c>
      <c r="AQ31" s="106">
        <f>IF($A31="","",COUNTIFS('3. Atostogų žurnalas'!$A$5:$A$200,$A31,'3. Atostogų žurnalas'!$F$5:$F$200,"Patvirtinta",'3. Atostogų žurnalas'!$C$5:$C$200,"&lt;="&amp;('1. Nustatymai'!$C$9+(42-1)*7+6),'3. Atostogų žurnalas'!$D$5:$D$200,"&gt;="&amp;('1. Nustatymai'!$C$9+(42-1)*7)))</f>
        <v/>
      </c>
      <c r="AR31" s="106">
        <f>IF($A31="","",COUNTIFS('3. Atostogų žurnalas'!$A$5:$A$200,$A31,'3. Atostogų žurnalas'!$F$5:$F$200,"Patvirtinta",'3. Atostogų žurnalas'!$C$5:$C$200,"&lt;="&amp;('1. Nustatymai'!$C$9+(43-1)*7+6),'3. Atostogų žurnalas'!$D$5:$D$200,"&gt;="&amp;('1. Nustatymai'!$C$9+(43-1)*7)))</f>
        <v/>
      </c>
      <c r="AS31" s="106">
        <f>IF($A31="","",COUNTIFS('3. Atostogų žurnalas'!$A$5:$A$200,$A31,'3. Atostogų žurnalas'!$F$5:$F$200,"Patvirtinta",'3. Atostogų žurnalas'!$C$5:$C$200,"&lt;="&amp;('1. Nustatymai'!$C$9+(44-1)*7+6),'3. Atostogų žurnalas'!$D$5:$D$200,"&gt;="&amp;('1. Nustatymai'!$C$9+(44-1)*7)))</f>
        <v/>
      </c>
      <c r="AT31" s="106">
        <f>IF($A31="","",COUNTIFS('3. Atostogų žurnalas'!$A$5:$A$200,$A31,'3. Atostogų žurnalas'!$F$5:$F$200,"Patvirtinta",'3. Atostogų žurnalas'!$C$5:$C$200,"&lt;="&amp;('1. Nustatymai'!$C$9+(45-1)*7+6),'3. Atostogų žurnalas'!$D$5:$D$200,"&gt;="&amp;('1. Nustatymai'!$C$9+(45-1)*7)))</f>
        <v/>
      </c>
      <c r="AU31" s="106">
        <f>IF($A31="","",COUNTIFS('3. Atostogų žurnalas'!$A$5:$A$200,$A31,'3. Atostogų žurnalas'!$F$5:$F$200,"Patvirtinta",'3. Atostogų žurnalas'!$C$5:$C$200,"&lt;="&amp;('1. Nustatymai'!$C$9+(46-1)*7+6),'3. Atostogų žurnalas'!$D$5:$D$200,"&gt;="&amp;('1. Nustatymai'!$C$9+(46-1)*7)))</f>
        <v/>
      </c>
      <c r="AV31" s="106">
        <f>IF($A31="","",COUNTIFS('3. Atostogų žurnalas'!$A$5:$A$200,$A31,'3. Atostogų žurnalas'!$F$5:$F$200,"Patvirtinta",'3. Atostogų žurnalas'!$C$5:$C$200,"&lt;="&amp;('1. Nustatymai'!$C$9+(47-1)*7+6),'3. Atostogų žurnalas'!$D$5:$D$200,"&gt;="&amp;('1. Nustatymai'!$C$9+(47-1)*7)))</f>
        <v/>
      </c>
      <c r="AW31" s="106">
        <f>IF($A31="","",COUNTIFS('3. Atostogų žurnalas'!$A$5:$A$200,$A31,'3. Atostogų žurnalas'!$F$5:$F$200,"Patvirtinta",'3. Atostogų žurnalas'!$C$5:$C$200,"&lt;="&amp;('1. Nustatymai'!$C$9+(48-1)*7+6),'3. Atostogų žurnalas'!$D$5:$D$200,"&gt;="&amp;('1. Nustatymai'!$C$9+(48-1)*7)))</f>
        <v/>
      </c>
      <c r="AX31" s="106">
        <f>IF($A31="","",COUNTIFS('3. Atostogų žurnalas'!$A$5:$A$200,$A31,'3. Atostogų žurnalas'!$F$5:$F$200,"Patvirtinta",'3. Atostogų žurnalas'!$C$5:$C$200,"&lt;="&amp;('1. Nustatymai'!$C$9+(49-1)*7+6),'3. Atostogų žurnalas'!$D$5:$D$200,"&gt;="&amp;('1. Nustatymai'!$C$9+(49-1)*7)))</f>
        <v/>
      </c>
      <c r="AY31" s="106">
        <f>IF($A31="","",COUNTIFS('3. Atostogų žurnalas'!$A$5:$A$200,$A31,'3. Atostogų žurnalas'!$F$5:$F$200,"Patvirtinta",'3. Atostogų žurnalas'!$C$5:$C$200,"&lt;="&amp;('1. Nustatymai'!$C$9+(50-1)*7+6),'3. Atostogų žurnalas'!$D$5:$D$200,"&gt;="&amp;('1. Nustatymai'!$C$9+(50-1)*7)))</f>
        <v/>
      </c>
      <c r="AZ31" s="106">
        <f>IF($A31="","",COUNTIFS('3. Atostogų žurnalas'!$A$5:$A$200,$A31,'3. Atostogų žurnalas'!$F$5:$F$200,"Patvirtinta",'3. Atostogų žurnalas'!$C$5:$C$200,"&lt;="&amp;('1. Nustatymai'!$C$9+(51-1)*7+6),'3. Atostogų žurnalas'!$D$5:$D$200,"&gt;="&amp;('1. Nustatymai'!$C$9+(51-1)*7)))</f>
        <v/>
      </c>
      <c r="BA31" s="106">
        <f>IF($A31="","",COUNTIFS('3. Atostogų žurnalas'!$A$5:$A$200,$A31,'3. Atostogų žurnalas'!$F$5:$F$200,"Patvirtinta",'3. Atostogų žurnalas'!$C$5:$C$200,"&lt;="&amp;('1. Nustatymai'!$C$9+(52-1)*7+6),'3. Atostogų žurnalas'!$D$5:$D$200,"&gt;="&amp;('1. Nustatymai'!$C$9+(52-1)*7)))</f>
        <v/>
      </c>
    </row>
    <row r="32" ht="18" customHeight="1" s="55">
      <c r="A32" s="105">
        <f>IF('2. Darbuotojai'!A32="","",'2. Darbuotojai'!A32)</f>
        <v/>
      </c>
      <c r="B32" s="106">
        <f>IF($A32="","",COUNTIFS('3. Atostogų žurnalas'!$A$5:$A$200,$A32,'3. Atostogų žurnalas'!$F$5:$F$200,"Patvirtinta",'3. Atostogų žurnalas'!$C$5:$C$200,"&lt;="&amp;('1. Nustatymai'!$C$9+(1-1)*7+6),'3. Atostogų žurnalas'!$D$5:$D$200,"&gt;="&amp;('1. Nustatymai'!$C$9+(1-1)*7)))</f>
        <v/>
      </c>
      <c r="C32" s="106">
        <f>IF($A32="","",COUNTIFS('3. Atostogų žurnalas'!$A$5:$A$200,$A32,'3. Atostogų žurnalas'!$F$5:$F$200,"Patvirtinta",'3. Atostogų žurnalas'!$C$5:$C$200,"&lt;="&amp;('1. Nustatymai'!$C$9+(2-1)*7+6),'3. Atostogų žurnalas'!$D$5:$D$200,"&gt;="&amp;('1. Nustatymai'!$C$9+(2-1)*7)))</f>
        <v/>
      </c>
      <c r="D32" s="106">
        <f>IF($A32="","",COUNTIFS('3. Atostogų žurnalas'!$A$5:$A$200,$A32,'3. Atostogų žurnalas'!$F$5:$F$200,"Patvirtinta",'3. Atostogų žurnalas'!$C$5:$C$200,"&lt;="&amp;('1. Nustatymai'!$C$9+(3-1)*7+6),'3. Atostogų žurnalas'!$D$5:$D$200,"&gt;="&amp;('1. Nustatymai'!$C$9+(3-1)*7)))</f>
        <v/>
      </c>
      <c r="E32" s="106">
        <f>IF($A32="","",COUNTIFS('3. Atostogų žurnalas'!$A$5:$A$200,$A32,'3. Atostogų žurnalas'!$F$5:$F$200,"Patvirtinta",'3. Atostogų žurnalas'!$C$5:$C$200,"&lt;="&amp;('1. Nustatymai'!$C$9+(4-1)*7+6),'3. Atostogų žurnalas'!$D$5:$D$200,"&gt;="&amp;('1. Nustatymai'!$C$9+(4-1)*7)))</f>
        <v/>
      </c>
      <c r="F32" s="106">
        <f>IF($A32="","",COUNTIFS('3. Atostogų žurnalas'!$A$5:$A$200,$A32,'3. Atostogų žurnalas'!$F$5:$F$200,"Patvirtinta",'3. Atostogų žurnalas'!$C$5:$C$200,"&lt;="&amp;('1. Nustatymai'!$C$9+(5-1)*7+6),'3. Atostogų žurnalas'!$D$5:$D$200,"&gt;="&amp;('1. Nustatymai'!$C$9+(5-1)*7)))</f>
        <v/>
      </c>
      <c r="G32" s="106">
        <f>IF($A32="","",COUNTIFS('3. Atostogų žurnalas'!$A$5:$A$200,$A32,'3. Atostogų žurnalas'!$F$5:$F$200,"Patvirtinta",'3. Atostogų žurnalas'!$C$5:$C$200,"&lt;="&amp;('1. Nustatymai'!$C$9+(6-1)*7+6),'3. Atostogų žurnalas'!$D$5:$D$200,"&gt;="&amp;('1. Nustatymai'!$C$9+(6-1)*7)))</f>
        <v/>
      </c>
      <c r="H32" s="106">
        <f>IF($A32="","",COUNTIFS('3. Atostogų žurnalas'!$A$5:$A$200,$A32,'3. Atostogų žurnalas'!$F$5:$F$200,"Patvirtinta",'3. Atostogų žurnalas'!$C$5:$C$200,"&lt;="&amp;('1. Nustatymai'!$C$9+(7-1)*7+6),'3. Atostogų žurnalas'!$D$5:$D$200,"&gt;="&amp;('1. Nustatymai'!$C$9+(7-1)*7)))</f>
        <v/>
      </c>
      <c r="I32" s="106">
        <f>IF($A32="","",COUNTIFS('3. Atostogų žurnalas'!$A$5:$A$200,$A32,'3. Atostogų žurnalas'!$F$5:$F$200,"Patvirtinta",'3. Atostogų žurnalas'!$C$5:$C$200,"&lt;="&amp;('1. Nustatymai'!$C$9+(8-1)*7+6),'3. Atostogų žurnalas'!$D$5:$D$200,"&gt;="&amp;('1. Nustatymai'!$C$9+(8-1)*7)))</f>
        <v/>
      </c>
      <c r="J32" s="106">
        <f>IF($A32="","",COUNTIFS('3. Atostogų žurnalas'!$A$5:$A$200,$A32,'3. Atostogų žurnalas'!$F$5:$F$200,"Patvirtinta",'3. Atostogų žurnalas'!$C$5:$C$200,"&lt;="&amp;('1. Nustatymai'!$C$9+(9-1)*7+6),'3. Atostogų žurnalas'!$D$5:$D$200,"&gt;="&amp;('1. Nustatymai'!$C$9+(9-1)*7)))</f>
        <v/>
      </c>
      <c r="K32" s="106">
        <f>IF($A32="","",COUNTIFS('3. Atostogų žurnalas'!$A$5:$A$200,$A32,'3. Atostogų žurnalas'!$F$5:$F$200,"Patvirtinta",'3. Atostogų žurnalas'!$C$5:$C$200,"&lt;="&amp;('1. Nustatymai'!$C$9+(10-1)*7+6),'3. Atostogų žurnalas'!$D$5:$D$200,"&gt;="&amp;('1. Nustatymai'!$C$9+(10-1)*7)))</f>
        <v/>
      </c>
      <c r="L32" s="106">
        <f>IF($A32="","",COUNTIFS('3. Atostogų žurnalas'!$A$5:$A$200,$A32,'3. Atostogų žurnalas'!$F$5:$F$200,"Patvirtinta",'3. Atostogų žurnalas'!$C$5:$C$200,"&lt;="&amp;('1. Nustatymai'!$C$9+(11-1)*7+6),'3. Atostogų žurnalas'!$D$5:$D$200,"&gt;="&amp;('1. Nustatymai'!$C$9+(11-1)*7)))</f>
        <v/>
      </c>
      <c r="M32" s="106">
        <f>IF($A32="","",COUNTIFS('3. Atostogų žurnalas'!$A$5:$A$200,$A32,'3. Atostogų žurnalas'!$F$5:$F$200,"Patvirtinta",'3. Atostogų žurnalas'!$C$5:$C$200,"&lt;="&amp;('1. Nustatymai'!$C$9+(12-1)*7+6),'3. Atostogų žurnalas'!$D$5:$D$200,"&gt;="&amp;('1. Nustatymai'!$C$9+(12-1)*7)))</f>
        <v/>
      </c>
      <c r="N32" s="106">
        <f>IF($A32="","",COUNTIFS('3. Atostogų žurnalas'!$A$5:$A$200,$A32,'3. Atostogų žurnalas'!$F$5:$F$200,"Patvirtinta",'3. Atostogų žurnalas'!$C$5:$C$200,"&lt;="&amp;('1. Nustatymai'!$C$9+(13-1)*7+6),'3. Atostogų žurnalas'!$D$5:$D$200,"&gt;="&amp;('1. Nustatymai'!$C$9+(13-1)*7)))</f>
        <v/>
      </c>
      <c r="O32" s="106">
        <f>IF($A32="","",COUNTIFS('3. Atostogų žurnalas'!$A$5:$A$200,$A32,'3. Atostogų žurnalas'!$F$5:$F$200,"Patvirtinta",'3. Atostogų žurnalas'!$C$5:$C$200,"&lt;="&amp;('1. Nustatymai'!$C$9+(14-1)*7+6),'3. Atostogų žurnalas'!$D$5:$D$200,"&gt;="&amp;('1. Nustatymai'!$C$9+(14-1)*7)))</f>
        <v/>
      </c>
      <c r="P32" s="106">
        <f>IF($A32="","",COUNTIFS('3. Atostogų žurnalas'!$A$5:$A$200,$A32,'3. Atostogų žurnalas'!$F$5:$F$200,"Patvirtinta",'3. Atostogų žurnalas'!$C$5:$C$200,"&lt;="&amp;('1. Nustatymai'!$C$9+(15-1)*7+6),'3. Atostogų žurnalas'!$D$5:$D$200,"&gt;="&amp;('1. Nustatymai'!$C$9+(15-1)*7)))</f>
        <v/>
      </c>
      <c r="Q32" s="106">
        <f>IF($A32="","",COUNTIFS('3. Atostogų žurnalas'!$A$5:$A$200,$A32,'3. Atostogų žurnalas'!$F$5:$F$200,"Patvirtinta",'3. Atostogų žurnalas'!$C$5:$C$200,"&lt;="&amp;('1. Nustatymai'!$C$9+(16-1)*7+6),'3. Atostogų žurnalas'!$D$5:$D$200,"&gt;="&amp;('1. Nustatymai'!$C$9+(16-1)*7)))</f>
        <v/>
      </c>
      <c r="R32" s="106">
        <f>IF($A32="","",COUNTIFS('3. Atostogų žurnalas'!$A$5:$A$200,$A32,'3. Atostogų žurnalas'!$F$5:$F$200,"Patvirtinta",'3. Atostogų žurnalas'!$C$5:$C$200,"&lt;="&amp;('1. Nustatymai'!$C$9+(17-1)*7+6),'3. Atostogų žurnalas'!$D$5:$D$200,"&gt;="&amp;('1. Nustatymai'!$C$9+(17-1)*7)))</f>
        <v/>
      </c>
      <c r="S32" s="106">
        <f>IF($A32="","",COUNTIFS('3. Atostogų žurnalas'!$A$5:$A$200,$A32,'3. Atostogų žurnalas'!$F$5:$F$200,"Patvirtinta",'3. Atostogų žurnalas'!$C$5:$C$200,"&lt;="&amp;('1. Nustatymai'!$C$9+(18-1)*7+6),'3. Atostogų žurnalas'!$D$5:$D$200,"&gt;="&amp;('1. Nustatymai'!$C$9+(18-1)*7)))</f>
        <v/>
      </c>
      <c r="T32" s="106">
        <f>IF($A32="","",COUNTIFS('3. Atostogų žurnalas'!$A$5:$A$200,$A32,'3. Atostogų žurnalas'!$F$5:$F$200,"Patvirtinta",'3. Atostogų žurnalas'!$C$5:$C$200,"&lt;="&amp;('1. Nustatymai'!$C$9+(19-1)*7+6),'3. Atostogų žurnalas'!$D$5:$D$200,"&gt;="&amp;('1. Nustatymai'!$C$9+(19-1)*7)))</f>
        <v/>
      </c>
      <c r="U32" s="106">
        <f>IF($A32="","",COUNTIFS('3. Atostogų žurnalas'!$A$5:$A$200,$A32,'3. Atostogų žurnalas'!$F$5:$F$200,"Patvirtinta",'3. Atostogų žurnalas'!$C$5:$C$200,"&lt;="&amp;('1. Nustatymai'!$C$9+(20-1)*7+6),'3. Atostogų žurnalas'!$D$5:$D$200,"&gt;="&amp;('1. Nustatymai'!$C$9+(20-1)*7)))</f>
        <v/>
      </c>
      <c r="V32" s="106">
        <f>IF($A32="","",COUNTIFS('3. Atostogų žurnalas'!$A$5:$A$200,$A32,'3. Atostogų žurnalas'!$F$5:$F$200,"Patvirtinta",'3. Atostogų žurnalas'!$C$5:$C$200,"&lt;="&amp;('1. Nustatymai'!$C$9+(21-1)*7+6),'3. Atostogų žurnalas'!$D$5:$D$200,"&gt;="&amp;('1. Nustatymai'!$C$9+(21-1)*7)))</f>
        <v/>
      </c>
      <c r="W32" s="106">
        <f>IF($A32="","",COUNTIFS('3. Atostogų žurnalas'!$A$5:$A$200,$A32,'3. Atostogų žurnalas'!$F$5:$F$200,"Patvirtinta",'3. Atostogų žurnalas'!$C$5:$C$200,"&lt;="&amp;('1. Nustatymai'!$C$9+(22-1)*7+6),'3. Atostogų žurnalas'!$D$5:$D$200,"&gt;="&amp;('1. Nustatymai'!$C$9+(22-1)*7)))</f>
        <v/>
      </c>
      <c r="X32" s="106">
        <f>IF($A32="","",COUNTIFS('3. Atostogų žurnalas'!$A$5:$A$200,$A32,'3. Atostogų žurnalas'!$F$5:$F$200,"Patvirtinta",'3. Atostogų žurnalas'!$C$5:$C$200,"&lt;="&amp;('1. Nustatymai'!$C$9+(23-1)*7+6),'3. Atostogų žurnalas'!$D$5:$D$200,"&gt;="&amp;('1. Nustatymai'!$C$9+(23-1)*7)))</f>
        <v/>
      </c>
      <c r="Y32" s="106">
        <f>IF($A32="","",COUNTIFS('3. Atostogų žurnalas'!$A$5:$A$200,$A32,'3. Atostogų žurnalas'!$F$5:$F$200,"Patvirtinta",'3. Atostogų žurnalas'!$C$5:$C$200,"&lt;="&amp;('1. Nustatymai'!$C$9+(24-1)*7+6),'3. Atostogų žurnalas'!$D$5:$D$200,"&gt;="&amp;('1. Nustatymai'!$C$9+(24-1)*7)))</f>
        <v/>
      </c>
      <c r="Z32" s="106">
        <f>IF($A32="","",COUNTIFS('3. Atostogų žurnalas'!$A$5:$A$200,$A32,'3. Atostogų žurnalas'!$F$5:$F$200,"Patvirtinta",'3. Atostogų žurnalas'!$C$5:$C$200,"&lt;="&amp;('1. Nustatymai'!$C$9+(25-1)*7+6),'3. Atostogų žurnalas'!$D$5:$D$200,"&gt;="&amp;('1. Nustatymai'!$C$9+(25-1)*7)))</f>
        <v/>
      </c>
      <c r="AA32" s="106">
        <f>IF($A32="","",COUNTIFS('3. Atostogų žurnalas'!$A$5:$A$200,$A32,'3. Atostogų žurnalas'!$F$5:$F$200,"Patvirtinta",'3. Atostogų žurnalas'!$C$5:$C$200,"&lt;="&amp;('1. Nustatymai'!$C$9+(26-1)*7+6),'3. Atostogų žurnalas'!$D$5:$D$200,"&gt;="&amp;('1. Nustatymai'!$C$9+(26-1)*7)))</f>
        <v/>
      </c>
      <c r="AB32" s="106">
        <f>IF($A32="","",COUNTIFS('3. Atostogų žurnalas'!$A$5:$A$200,$A32,'3. Atostogų žurnalas'!$F$5:$F$200,"Patvirtinta",'3. Atostogų žurnalas'!$C$5:$C$200,"&lt;="&amp;('1. Nustatymai'!$C$9+(27-1)*7+6),'3. Atostogų žurnalas'!$D$5:$D$200,"&gt;="&amp;('1. Nustatymai'!$C$9+(27-1)*7)))</f>
        <v/>
      </c>
      <c r="AC32" s="106">
        <f>IF($A32="","",COUNTIFS('3. Atostogų žurnalas'!$A$5:$A$200,$A32,'3. Atostogų žurnalas'!$F$5:$F$200,"Patvirtinta",'3. Atostogų žurnalas'!$C$5:$C$200,"&lt;="&amp;('1. Nustatymai'!$C$9+(28-1)*7+6),'3. Atostogų žurnalas'!$D$5:$D$200,"&gt;="&amp;('1. Nustatymai'!$C$9+(28-1)*7)))</f>
        <v/>
      </c>
      <c r="AD32" s="106">
        <f>IF($A32="","",COUNTIFS('3. Atostogų žurnalas'!$A$5:$A$200,$A32,'3. Atostogų žurnalas'!$F$5:$F$200,"Patvirtinta",'3. Atostogų žurnalas'!$C$5:$C$200,"&lt;="&amp;('1. Nustatymai'!$C$9+(29-1)*7+6),'3. Atostogų žurnalas'!$D$5:$D$200,"&gt;="&amp;('1. Nustatymai'!$C$9+(29-1)*7)))</f>
        <v/>
      </c>
      <c r="AE32" s="106">
        <f>IF($A32="","",COUNTIFS('3. Atostogų žurnalas'!$A$5:$A$200,$A32,'3. Atostogų žurnalas'!$F$5:$F$200,"Patvirtinta",'3. Atostogų žurnalas'!$C$5:$C$200,"&lt;="&amp;('1. Nustatymai'!$C$9+(30-1)*7+6),'3. Atostogų žurnalas'!$D$5:$D$200,"&gt;="&amp;('1. Nustatymai'!$C$9+(30-1)*7)))</f>
        <v/>
      </c>
      <c r="AF32" s="106">
        <f>IF($A32="","",COUNTIFS('3. Atostogų žurnalas'!$A$5:$A$200,$A32,'3. Atostogų žurnalas'!$F$5:$F$200,"Patvirtinta",'3. Atostogų žurnalas'!$C$5:$C$200,"&lt;="&amp;('1. Nustatymai'!$C$9+(31-1)*7+6),'3. Atostogų žurnalas'!$D$5:$D$200,"&gt;="&amp;('1. Nustatymai'!$C$9+(31-1)*7)))</f>
        <v/>
      </c>
      <c r="AG32" s="106">
        <f>IF($A32="","",COUNTIFS('3. Atostogų žurnalas'!$A$5:$A$200,$A32,'3. Atostogų žurnalas'!$F$5:$F$200,"Patvirtinta",'3. Atostogų žurnalas'!$C$5:$C$200,"&lt;="&amp;('1. Nustatymai'!$C$9+(32-1)*7+6),'3. Atostogų žurnalas'!$D$5:$D$200,"&gt;="&amp;('1. Nustatymai'!$C$9+(32-1)*7)))</f>
        <v/>
      </c>
      <c r="AH32" s="106">
        <f>IF($A32="","",COUNTIFS('3. Atostogų žurnalas'!$A$5:$A$200,$A32,'3. Atostogų žurnalas'!$F$5:$F$200,"Patvirtinta",'3. Atostogų žurnalas'!$C$5:$C$200,"&lt;="&amp;('1. Nustatymai'!$C$9+(33-1)*7+6),'3. Atostogų žurnalas'!$D$5:$D$200,"&gt;="&amp;('1. Nustatymai'!$C$9+(33-1)*7)))</f>
        <v/>
      </c>
      <c r="AI32" s="106">
        <f>IF($A32="","",COUNTIFS('3. Atostogų žurnalas'!$A$5:$A$200,$A32,'3. Atostogų žurnalas'!$F$5:$F$200,"Patvirtinta",'3. Atostogų žurnalas'!$C$5:$C$200,"&lt;="&amp;('1. Nustatymai'!$C$9+(34-1)*7+6),'3. Atostogų žurnalas'!$D$5:$D$200,"&gt;="&amp;('1. Nustatymai'!$C$9+(34-1)*7)))</f>
        <v/>
      </c>
      <c r="AJ32" s="106">
        <f>IF($A32="","",COUNTIFS('3. Atostogų žurnalas'!$A$5:$A$200,$A32,'3. Atostogų žurnalas'!$F$5:$F$200,"Patvirtinta",'3. Atostogų žurnalas'!$C$5:$C$200,"&lt;="&amp;('1. Nustatymai'!$C$9+(35-1)*7+6),'3. Atostogų žurnalas'!$D$5:$D$200,"&gt;="&amp;('1. Nustatymai'!$C$9+(35-1)*7)))</f>
        <v/>
      </c>
      <c r="AK32" s="106">
        <f>IF($A32="","",COUNTIFS('3. Atostogų žurnalas'!$A$5:$A$200,$A32,'3. Atostogų žurnalas'!$F$5:$F$200,"Patvirtinta",'3. Atostogų žurnalas'!$C$5:$C$200,"&lt;="&amp;('1. Nustatymai'!$C$9+(36-1)*7+6),'3. Atostogų žurnalas'!$D$5:$D$200,"&gt;="&amp;('1. Nustatymai'!$C$9+(36-1)*7)))</f>
        <v/>
      </c>
      <c r="AL32" s="106">
        <f>IF($A32="","",COUNTIFS('3. Atostogų žurnalas'!$A$5:$A$200,$A32,'3. Atostogų žurnalas'!$F$5:$F$200,"Patvirtinta",'3. Atostogų žurnalas'!$C$5:$C$200,"&lt;="&amp;('1. Nustatymai'!$C$9+(37-1)*7+6),'3. Atostogų žurnalas'!$D$5:$D$200,"&gt;="&amp;('1. Nustatymai'!$C$9+(37-1)*7)))</f>
        <v/>
      </c>
      <c r="AM32" s="106">
        <f>IF($A32="","",COUNTIFS('3. Atostogų žurnalas'!$A$5:$A$200,$A32,'3. Atostogų žurnalas'!$F$5:$F$200,"Patvirtinta",'3. Atostogų žurnalas'!$C$5:$C$200,"&lt;="&amp;('1. Nustatymai'!$C$9+(38-1)*7+6),'3. Atostogų žurnalas'!$D$5:$D$200,"&gt;="&amp;('1. Nustatymai'!$C$9+(38-1)*7)))</f>
        <v/>
      </c>
      <c r="AN32" s="106">
        <f>IF($A32="","",COUNTIFS('3. Atostogų žurnalas'!$A$5:$A$200,$A32,'3. Atostogų žurnalas'!$F$5:$F$200,"Patvirtinta",'3. Atostogų žurnalas'!$C$5:$C$200,"&lt;="&amp;('1. Nustatymai'!$C$9+(39-1)*7+6),'3. Atostogų žurnalas'!$D$5:$D$200,"&gt;="&amp;('1. Nustatymai'!$C$9+(39-1)*7)))</f>
        <v/>
      </c>
      <c r="AO32" s="106">
        <f>IF($A32="","",COUNTIFS('3. Atostogų žurnalas'!$A$5:$A$200,$A32,'3. Atostogų žurnalas'!$F$5:$F$200,"Patvirtinta",'3. Atostogų žurnalas'!$C$5:$C$200,"&lt;="&amp;('1. Nustatymai'!$C$9+(40-1)*7+6),'3. Atostogų žurnalas'!$D$5:$D$200,"&gt;="&amp;('1. Nustatymai'!$C$9+(40-1)*7)))</f>
        <v/>
      </c>
      <c r="AP32" s="106">
        <f>IF($A32="","",COUNTIFS('3. Atostogų žurnalas'!$A$5:$A$200,$A32,'3. Atostogų žurnalas'!$F$5:$F$200,"Patvirtinta",'3. Atostogų žurnalas'!$C$5:$C$200,"&lt;="&amp;('1. Nustatymai'!$C$9+(41-1)*7+6),'3. Atostogų žurnalas'!$D$5:$D$200,"&gt;="&amp;('1. Nustatymai'!$C$9+(41-1)*7)))</f>
        <v/>
      </c>
      <c r="AQ32" s="106">
        <f>IF($A32="","",COUNTIFS('3. Atostogų žurnalas'!$A$5:$A$200,$A32,'3. Atostogų žurnalas'!$F$5:$F$200,"Patvirtinta",'3. Atostogų žurnalas'!$C$5:$C$200,"&lt;="&amp;('1. Nustatymai'!$C$9+(42-1)*7+6),'3. Atostogų žurnalas'!$D$5:$D$200,"&gt;="&amp;('1. Nustatymai'!$C$9+(42-1)*7)))</f>
        <v/>
      </c>
      <c r="AR32" s="106">
        <f>IF($A32="","",COUNTIFS('3. Atostogų žurnalas'!$A$5:$A$200,$A32,'3. Atostogų žurnalas'!$F$5:$F$200,"Patvirtinta",'3. Atostogų žurnalas'!$C$5:$C$200,"&lt;="&amp;('1. Nustatymai'!$C$9+(43-1)*7+6),'3. Atostogų žurnalas'!$D$5:$D$200,"&gt;="&amp;('1. Nustatymai'!$C$9+(43-1)*7)))</f>
        <v/>
      </c>
      <c r="AS32" s="106">
        <f>IF($A32="","",COUNTIFS('3. Atostogų žurnalas'!$A$5:$A$200,$A32,'3. Atostogų žurnalas'!$F$5:$F$200,"Patvirtinta",'3. Atostogų žurnalas'!$C$5:$C$200,"&lt;="&amp;('1. Nustatymai'!$C$9+(44-1)*7+6),'3. Atostogų žurnalas'!$D$5:$D$200,"&gt;="&amp;('1. Nustatymai'!$C$9+(44-1)*7)))</f>
        <v/>
      </c>
      <c r="AT32" s="106">
        <f>IF($A32="","",COUNTIFS('3. Atostogų žurnalas'!$A$5:$A$200,$A32,'3. Atostogų žurnalas'!$F$5:$F$200,"Patvirtinta",'3. Atostogų žurnalas'!$C$5:$C$200,"&lt;="&amp;('1. Nustatymai'!$C$9+(45-1)*7+6),'3. Atostogų žurnalas'!$D$5:$D$200,"&gt;="&amp;('1. Nustatymai'!$C$9+(45-1)*7)))</f>
        <v/>
      </c>
      <c r="AU32" s="106">
        <f>IF($A32="","",COUNTIFS('3. Atostogų žurnalas'!$A$5:$A$200,$A32,'3. Atostogų žurnalas'!$F$5:$F$200,"Patvirtinta",'3. Atostogų žurnalas'!$C$5:$C$200,"&lt;="&amp;('1. Nustatymai'!$C$9+(46-1)*7+6),'3. Atostogų žurnalas'!$D$5:$D$200,"&gt;="&amp;('1. Nustatymai'!$C$9+(46-1)*7)))</f>
        <v/>
      </c>
      <c r="AV32" s="106">
        <f>IF($A32="","",COUNTIFS('3. Atostogų žurnalas'!$A$5:$A$200,$A32,'3. Atostogų žurnalas'!$F$5:$F$200,"Patvirtinta",'3. Atostogų žurnalas'!$C$5:$C$200,"&lt;="&amp;('1. Nustatymai'!$C$9+(47-1)*7+6),'3. Atostogų žurnalas'!$D$5:$D$200,"&gt;="&amp;('1. Nustatymai'!$C$9+(47-1)*7)))</f>
        <v/>
      </c>
      <c r="AW32" s="106">
        <f>IF($A32="","",COUNTIFS('3. Atostogų žurnalas'!$A$5:$A$200,$A32,'3. Atostogų žurnalas'!$F$5:$F$200,"Patvirtinta",'3. Atostogų žurnalas'!$C$5:$C$200,"&lt;="&amp;('1. Nustatymai'!$C$9+(48-1)*7+6),'3. Atostogų žurnalas'!$D$5:$D$200,"&gt;="&amp;('1. Nustatymai'!$C$9+(48-1)*7)))</f>
        <v/>
      </c>
      <c r="AX32" s="106">
        <f>IF($A32="","",COUNTIFS('3. Atostogų žurnalas'!$A$5:$A$200,$A32,'3. Atostogų žurnalas'!$F$5:$F$200,"Patvirtinta",'3. Atostogų žurnalas'!$C$5:$C$200,"&lt;="&amp;('1. Nustatymai'!$C$9+(49-1)*7+6),'3. Atostogų žurnalas'!$D$5:$D$200,"&gt;="&amp;('1. Nustatymai'!$C$9+(49-1)*7)))</f>
        <v/>
      </c>
      <c r="AY32" s="106">
        <f>IF($A32="","",COUNTIFS('3. Atostogų žurnalas'!$A$5:$A$200,$A32,'3. Atostogų žurnalas'!$F$5:$F$200,"Patvirtinta",'3. Atostogų žurnalas'!$C$5:$C$200,"&lt;="&amp;('1. Nustatymai'!$C$9+(50-1)*7+6),'3. Atostogų žurnalas'!$D$5:$D$200,"&gt;="&amp;('1. Nustatymai'!$C$9+(50-1)*7)))</f>
        <v/>
      </c>
      <c r="AZ32" s="106">
        <f>IF($A32="","",COUNTIFS('3. Atostogų žurnalas'!$A$5:$A$200,$A32,'3. Atostogų žurnalas'!$F$5:$F$200,"Patvirtinta",'3. Atostogų žurnalas'!$C$5:$C$200,"&lt;="&amp;('1. Nustatymai'!$C$9+(51-1)*7+6),'3. Atostogų žurnalas'!$D$5:$D$200,"&gt;="&amp;('1. Nustatymai'!$C$9+(51-1)*7)))</f>
        <v/>
      </c>
      <c r="BA32" s="106">
        <f>IF($A32="","",COUNTIFS('3. Atostogų žurnalas'!$A$5:$A$200,$A32,'3. Atostogų žurnalas'!$F$5:$F$200,"Patvirtinta",'3. Atostogų žurnalas'!$C$5:$C$200,"&lt;="&amp;('1. Nustatymai'!$C$9+(52-1)*7+6),'3. Atostogų žurnalas'!$D$5:$D$200,"&gt;="&amp;('1. Nustatymai'!$C$9+(52-1)*7)))</f>
        <v/>
      </c>
    </row>
    <row r="33" ht="18" customHeight="1" s="55">
      <c r="A33" s="105">
        <f>IF('2. Darbuotojai'!A33="","",'2. Darbuotojai'!A33)</f>
        <v/>
      </c>
      <c r="B33" s="106">
        <f>IF($A33="","",COUNTIFS('3. Atostogų žurnalas'!$A$5:$A$200,$A33,'3. Atostogų žurnalas'!$F$5:$F$200,"Patvirtinta",'3. Atostogų žurnalas'!$C$5:$C$200,"&lt;="&amp;('1. Nustatymai'!$C$9+(1-1)*7+6),'3. Atostogų žurnalas'!$D$5:$D$200,"&gt;="&amp;('1. Nustatymai'!$C$9+(1-1)*7)))</f>
        <v/>
      </c>
      <c r="C33" s="106">
        <f>IF($A33="","",COUNTIFS('3. Atostogų žurnalas'!$A$5:$A$200,$A33,'3. Atostogų žurnalas'!$F$5:$F$200,"Patvirtinta",'3. Atostogų žurnalas'!$C$5:$C$200,"&lt;="&amp;('1. Nustatymai'!$C$9+(2-1)*7+6),'3. Atostogų žurnalas'!$D$5:$D$200,"&gt;="&amp;('1. Nustatymai'!$C$9+(2-1)*7)))</f>
        <v/>
      </c>
      <c r="D33" s="106">
        <f>IF($A33="","",COUNTIFS('3. Atostogų žurnalas'!$A$5:$A$200,$A33,'3. Atostogų žurnalas'!$F$5:$F$200,"Patvirtinta",'3. Atostogų žurnalas'!$C$5:$C$200,"&lt;="&amp;('1. Nustatymai'!$C$9+(3-1)*7+6),'3. Atostogų žurnalas'!$D$5:$D$200,"&gt;="&amp;('1. Nustatymai'!$C$9+(3-1)*7)))</f>
        <v/>
      </c>
      <c r="E33" s="106">
        <f>IF($A33="","",COUNTIFS('3. Atostogų žurnalas'!$A$5:$A$200,$A33,'3. Atostogų žurnalas'!$F$5:$F$200,"Patvirtinta",'3. Atostogų žurnalas'!$C$5:$C$200,"&lt;="&amp;('1. Nustatymai'!$C$9+(4-1)*7+6),'3. Atostogų žurnalas'!$D$5:$D$200,"&gt;="&amp;('1. Nustatymai'!$C$9+(4-1)*7)))</f>
        <v/>
      </c>
      <c r="F33" s="106">
        <f>IF($A33="","",COUNTIFS('3. Atostogų žurnalas'!$A$5:$A$200,$A33,'3. Atostogų žurnalas'!$F$5:$F$200,"Patvirtinta",'3. Atostogų žurnalas'!$C$5:$C$200,"&lt;="&amp;('1. Nustatymai'!$C$9+(5-1)*7+6),'3. Atostogų žurnalas'!$D$5:$D$200,"&gt;="&amp;('1. Nustatymai'!$C$9+(5-1)*7)))</f>
        <v/>
      </c>
      <c r="G33" s="106">
        <f>IF($A33="","",COUNTIFS('3. Atostogų žurnalas'!$A$5:$A$200,$A33,'3. Atostogų žurnalas'!$F$5:$F$200,"Patvirtinta",'3. Atostogų žurnalas'!$C$5:$C$200,"&lt;="&amp;('1. Nustatymai'!$C$9+(6-1)*7+6),'3. Atostogų žurnalas'!$D$5:$D$200,"&gt;="&amp;('1. Nustatymai'!$C$9+(6-1)*7)))</f>
        <v/>
      </c>
      <c r="H33" s="106">
        <f>IF($A33="","",COUNTIFS('3. Atostogų žurnalas'!$A$5:$A$200,$A33,'3. Atostogų žurnalas'!$F$5:$F$200,"Patvirtinta",'3. Atostogų žurnalas'!$C$5:$C$200,"&lt;="&amp;('1. Nustatymai'!$C$9+(7-1)*7+6),'3. Atostogų žurnalas'!$D$5:$D$200,"&gt;="&amp;('1. Nustatymai'!$C$9+(7-1)*7)))</f>
        <v/>
      </c>
      <c r="I33" s="106">
        <f>IF($A33="","",COUNTIFS('3. Atostogų žurnalas'!$A$5:$A$200,$A33,'3. Atostogų žurnalas'!$F$5:$F$200,"Patvirtinta",'3. Atostogų žurnalas'!$C$5:$C$200,"&lt;="&amp;('1. Nustatymai'!$C$9+(8-1)*7+6),'3. Atostogų žurnalas'!$D$5:$D$200,"&gt;="&amp;('1. Nustatymai'!$C$9+(8-1)*7)))</f>
        <v/>
      </c>
      <c r="J33" s="106">
        <f>IF($A33="","",COUNTIFS('3. Atostogų žurnalas'!$A$5:$A$200,$A33,'3. Atostogų žurnalas'!$F$5:$F$200,"Patvirtinta",'3. Atostogų žurnalas'!$C$5:$C$200,"&lt;="&amp;('1. Nustatymai'!$C$9+(9-1)*7+6),'3. Atostogų žurnalas'!$D$5:$D$200,"&gt;="&amp;('1. Nustatymai'!$C$9+(9-1)*7)))</f>
        <v/>
      </c>
      <c r="K33" s="106">
        <f>IF($A33="","",COUNTIFS('3. Atostogų žurnalas'!$A$5:$A$200,$A33,'3. Atostogų žurnalas'!$F$5:$F$200,"Patvirtinta",'3. Atostogų žurnalas'!$C$5:$C$200,"&lt;="&amp;('1. Nustatymai'!$C$9+(10-1)*7+6),'3. Atostogų žurnalas'!$D$5:$D$200,"&gt;="&amp;('1. Nustatymai'!$C$9+(10-1)*7)))</f>
        <v/>
      </c>
      <c r="L33" s="106">
        <f>IF($A33="","",COUNTIFS('3. Atostogų žurnalas'!$A$5:$A$200,$A33,'3. Atostogų žurnalas'!$F$5:$F$200,"Patvirtinta",'3. Atostogų žurnalas'!$C$5:$C$200,"&lt;="&amp;('1. Nustatymai'!$C$9+(11-1)*7+6),'3. Atostogų žurnalas'!$D$5:$D$200,"&gt;="&amp;('1. Nustatymai'!$C$9+(11-1)*7)))</f>
        <v/>
      </c>
      <c r="M33" s="106">
        <f>IF($A33="","",COUNTIFS('3. Atostogų žurnalas'!$A$5:$A$200,$A33,'3. Atostogų žurnalas'!$F$5:$F$200,"Patvirtinta",'3. Atostogų žurnalas'!$C$5:$C$200,"&lt;="&amp;('1. Nustatymai'!$C$9+(12-1)*7+6),'3. Atostogų žurnalas'!$D$5:$D$200,"&gt;="&amp;('1. Nustatymai'!$C$9+(12-1)*7)))</f>
        <v/>
      </c>
      <c r="N33" s="106">
        <f>IF($A33="","",COUNTIFS('3. Atostogų žurnalas'!$A$5:$A$200,$A33,'3. Atostogų žurnalas'!$F$5:$F$200,"Patvirtinta",'3. Atostogų žurnalas'!$C$5:$C$200,"&lt;="&amp;('1. Nustatymai'!$C$9+(13-1)*7+6),'3. Atostogų žurnalas'!$D$5:$D$200,"&gt;="&amp;('1. Nustatymai'!$C$9+(13-1)*7)))</f>
        <v/>
      </c>
      <c r="O33" s="106">
        <f>IF($A33="","",COUNTIFS('3. Atostogų žurnalas'!$A$5:$A$200,$A33,'3. Atostogų žurnalas'!$F$5:$F$200,"Patvirtinta",'3. Atostogų žurnalas'!$C$5:$C$200,"&lt;="&amp;('1. Nustatymai'!$C$9+(14-1)*7+6),'3. Atostogų žurnalas'!$D$5:$D$200,"&gt;="&amp;('1. Nustatymai'!$C$9+(14-1)*7)))</f>
        <v/>
      </c>
      <c r="P33" s="106">
        <f>IF($A33="","",COUNTIFS('3. Atostogų žurnalas'!$A$5:$A$200,$A33,'3. Atostogų žurnalas'!$F$5:$F$200,"Patvirtinta",'3. Atostogų žurnalas'!$C$5:$C$200,"&lt;="&amp;('1. Nustatymai'!$C$9+(15-1)*7+6),'3. Atostogų žurnalas'!$D$5:$D$200,"&gt;="&amp;('1. Nustatymai'!$C$9+(15-1)*7)))</f>
        <v/>
      </c>
      <c r="Q33" s="106">
        <f>IF($A33="","",COUNTIFS('3. Atostogų žurnalas'!$A$5:$A$200,$A33,'3. Atostogų žurnalas'!$F$5:$F$200,"Patvirtinta",'3. Atostogų žurnalas'!$C$5:$C$200,"&lt;="&amp;('1. Nustatymai'!$C$9+(16-1)*7+6),'3. Atostogų žurnalas'!$D$5:$D$200,"&gt;="&amp;('1. Nustatymai'!$C$9+(16-1)*7)))</f>
        <v/>
      </c>
      <c r="R33" s="106">
        <f>IF($A33="","",COUNTIFS('3. Atostogų žurnalas'!$A$5:$A$200,$A33,'3. Atostogų žurnalas'!$F$5:$F$200,"Patvirtinta",'3. Atostogų žurnalas'!$C$5:$C$200,"&lt;="&amp;('1. Nustatymai'!$C$9+(17-1)*7+6),'3. Atostogų žurnalas'!$D$5:$D$200,"&gt;="&amp;('1. Nustatymai'!$C$9+(17-1)*7)))</f>
        <v/>
      </c>
      <c r="S33" s="106">
        <f>IF($A33="","",COUNTIFS('3. Atostogų žurnalas'!$A$5:$A$200,$A33,'3. Atostogų žurnalas'!$F$5:$F$200,"Patvirtinta",'3. Atostogų žurnalas'!$C$5:$C$200,"&lt;="&amp;('1. Nustatymai'!$C$9+(18-1)*7+6),'3. Atostogų žurnalas'!$D$5:$D$200,"&gt;="&amp;('1. Nustatymai'!$C$9+(18-1)*7)))</f>
        <v/>
      </c>
      <c r="T33" s="106">
        <f>IF($A33="","",COUNTIFS('3. Atostogų žurnalas'!$A$5:$A$200,$A33,'3. Atostogų žurnalas'!$F$5:$F$200,"Patvirtinta",'3. Atostogų žurnalas'!$C$5:$C$200,"&lt;="&amp;('1. Nustatymai'!$C$9+(19-1)*7+6),'3. Atostogų žurnalas'!$D$5:$D$200,"&gt;="&amp;('1. Nustatymai'!$C$9+(19-1)*7)))</f>
        <v/>
      </c>
      <c r="U33" s="106">
        <f>IF($A33="","",COUNTIFS('3. Atostogų žurnalas'!$A$5:$A$200,$A33,'3. Atostogų žurnalas'!$F$5:$F$200,"Patvirtinta",'3. Atostogų žurnalas'!$C$5:$C$200,"&lt;="&amp;('1. Nustatymai'!$C$9+(20-1)*7+6),'3. Atostogų žurnalas'!$D$5:$D$200,"&gt;="&amp;('1. Nustatymai'!$C$9+(20-1)*7)))</f>
        <v/>
      </c>
      <c r="V33" s="106">
        <f>IF($A33="","",COUNTIFS('3. Atostogų žurnalas'!$A$5:$A$200,$A33,'3. Atostogų žurnalas'!$F$5:$F$200,"Patvirtinta",'3. Atostogų žurnalas'!$C$5:$C$200,"&lt;="&amp;('1. Nustatymai'!$C$9+(21-1)*7+6),'3. Atostogų žurnalas'!$D$5:$D$200,"&gt;="&amp;('1. Nustatymai'!$C$9+(21-1)*7)))</f>
        <v/>
      </c>
      <c r="W33" s="106">
        <f>IF($A33="","",COUNTIFS('3. Atostogų žurnalas'!$A$5:$A$200,$A33,'3. Atostogų žurnalas'!$F$5:$F$200,"Patvirtinta",'3. Atostogų žurnalas'!$C$5:$C$200,"&lt;="&amp;('1. Nustatymai'!$C$9+(22-1)*7+6),'3. Atostogų žurnalas'!$D$5:$D$200,"&gt;="&amp;('1. Nustatymai'!$C$9+(22-1)*7)))</f>
        <v/>
      </c>
      <c r="X33" s="106">
        <f>IF($A33="","",COUNTIFS('3. Atostogų žurnalas'!$A$5:$A$200,$A33,'3. Atostogų žurnalas'!$F$5:$F$200,"Patvirtinta",'3. Atostogų žurnalas'!$C$5:$C$200,"&lt;="&amp;('1. Nustatymai'!$C$9+(23-1)*7+6),'3. Atostogų žurnalas'!$D$5:$D$200,"&gt;="&amp;('1. Nustatymai'!$C$9+(23-1)*7)))</f>
        <v/>
      </c>
      <c r="Y33" s="106">
        <f>IF($A33="","",COUNTIFS('3. Atostogų žurnalas'!$A$5:$A$200,$A33,'3. Atostogų žurnalas'!$F$5:$F$200,"Patvirtinta",'3. Atostogų žurnalas'!$C$5:$C$200,"&lt;="&amp;('1. Nustatymai'!$C$9+(24-1)*7+6),'3. Atostogų žurnalas'!$D$5:$D$200,"&gt;="&amp;('1. Nustatymai'!$C$9+(24-1)*7)))</f>
        <v/>
      </c>
      <c r="Z33" s="106">
        <f>IF($A33="","",COUNTIFS('3. Atostogų žurnalas'!$A$5:$A$200,$A33,'3. Atostogų žurnalas'!$F$5:$F$200,"Patvirtinta",'3. Atostogų žurnalas'!$C$5:$C$200,"&lt;="&amp;('1. Nustatymai'!$C$9+(25-1)*7+6),'3. Atostogų žurnalas'!$D$5:$D$200,"&gt;="&amp;('1. Nustatymai'!$C$9+(25-1)*7)))</f>
        <v/>
      </c>
      <c r="AA33" s="106">
        <f>IF($A33="","",COUNTIFS('3. Atostogų žurnalas'!$A$5:$A$200,$A33,'3. Atostogų žurnalas'!$F$5:$F$200,"Patvirtinta",'3. Atostogų žurnalas'!$C$5:$C$200,"&lt;="&amp;('1. Nustatymai'!$C$9+(26-1)*7+6),'3. Atostogų žurnalas'!$D$5:$D$200,"&gt;="&amp;('1. Nustatymai'!$C$9+(26-1)*7)))</f>
        <v/>
      </c>
      <c r="AB33" s="106">
        <f>IF($A33="","",COUNTIFS('3. Atostogų žurnalas'!$A$5:$A$200,$A33,'3. Atostogų žurnalas'!$F$5:$F$200,"Patvirtinta",'3. Atostogų žurnalas'!$C$5:$C$200,"&lt;="&amp;('1. Nustatymai'!$C$9+(27-1)*7+6),'3. Atostogų žurnalas'!$D$5:$D$200,"&gt;="&amp;('1. Nustatymai'!$C$9+(27-1)*7)))</f>
        <v/>
      </c>
      <c r="AC33" s="106">
        <f>IF($A33="","",COUNTIFS('3. Atostogų žurnalas'!$A$5:$A$200,$A33,'3. Atostogų žurnalas'!$F$5:$F$200,"Patvirtinta",'3. Atostogų žurnalas'!$C$5:$C$200,"&lt;="&amp;('1. Nustatymai'!$C$9+(28-1)*7+6),'3. Atostogų žurnalas'!$D$5:$D$200,"&gt;="&amp;('1. Nustatymai'!$C$9+(28-1)*7)))</f>
        <v/>
      </c>
      <c r="AD33" s="106">
        <f>IF($A33="","",COUNTIFS('3. Atostogų žurnalas'!$A$5:$A$200,$A33,'3. Atostogų žurnalas'!$F$5:$F$200,"Patvirtinta",'3. Atostogų žurnalas'!$C$5:$C$200,"&lt;="&amp;('1. Nustatymai'!$C$9+(29-1)*7+6),'3. Atostogų žurnalas'!$D$5:$D$200,"&gt;="&amp;('1. Nustatymai'!$C$9+(29-1)*7)))</f>
        <v/>
      </c>
      <c r="AE33" s="106">
        <f>IF($A33="","",COUNTIFS('3. Atostogų žurnalas'!$A$5:$A$200,$A33,'3. Atostogų žurnalas'!$F$5:$F$200,"Patvirtinta",'3. Atostogų žurnalas'!$C$5:$C$200,"&lt;="&amp;('1. Nustatymai'!$C$9+(30-1)*7+6),'3. Atostogų žurnalas'!$D$5:$D$200,"&gt;="&amp;('1. Nustatymai'!$C$9+(30-1)*7)))</f>
        <v/>
      </c>
      <c r="AF33" s="106">
        <f>IF($A33="","",COUNTIFS('3. Atostogų žurnalas'!$A$5:$A$200,$A33,'3. Atostogų žurnalas'!$F$5:$F$200,"Patvirtinta",'3. Atostogų žurnalas'!$C$5:$C$200,"&lt;="&amp;('1. Nustatymai'!$C$9+(31-1)*7+6),'3. Atostogų žurnalas'!$D$5:$D$200,"&gt;="&amp;('1. Nustatymai'!$C$9+(31-1)*7)))</f>
        <v/>
      </c>
      <c r="AG33" s="106">
        <f>IF($A33="","",COUNTIFS('3. Atostogų žurnalas'!$A$5:$A$200,$A33,'3. Atostogų žurnalas'!$F$5:$F$200,"Patvirtinta",'3. Atostogų žurnalas'!$C$5:$C$200,"&lt;="&amp;('1. Nustatymai'!$C$9+(32-1)*7+6),'3. Atostogų žurnalas'!$D$5:$D$200,"&gt;="&amp;('1. Nustatymai'!$C$9+(32-1)*7)))</f>
        <v/>
      </c>
      <c r="AH33" s="106">
        <f>IF($A33="","",COUNTIFS('3. Atostogų žurnalas'!$A$5:$A$200,$A33,'3. Atostogų žurnalas'!$F$5:$F$200,"Patvirtinta",'3. Atostogų žurnalas'!$C$5:$C$200,"&lt;="&amp;('1. Nustatymai'!$C$9+(33-1)*7+6),'3. Atostogų žurnalas'!$D$5:$D$200,"&gt;="&amp;('1. Nustatymai'!$C$9+(33-1)*7)))</f>
        <v/>
      </c>
      <c r="AI33" s="106">
        <f>IF($A33="","",COUNTIFS('3. Atostogų žurnalas'!$A$5:$A$200,$A33,'3. Atostogų žurnalas'!$F$5:$F$200,"Patvirtinta",'3. Atostogų žurnalas'!$C$5:$C$200,"&lt;="&amp;('1. Nustatymai'!$C$9+(34-1)*7+6),'3. Atostogų žurnalas'!$D$5:$D$200,"&gt;="&amp;('1. Nustatymai'!$C$9+(34-1)*7)))</f>
        <v/>
      </c>
      <c r="AJ33" s="106">
        <f>IF($A33="","",COUNTIFS('3. Atostogų žurnalas'!$A$5:$A$200,$A33,'3. Atostogų žurnalas'!$F$5:$F$200,"Patvirtinta",'3. Atostogų žurnalas'!$C$5:$C$200,"&lt;="&amp;('1. Nustatymai'!$C$9+(35-1)*7+6),'3. Atostogų žurnalas'!$D$5:$D$200,"&gt;="&amp;('1. Nustatymai'!$C$9+(35-1)*7)))</f>
        <v/>
      </c>
      <c r="AK33" s="106">
        <f>IF($A33="","",COUNTIFS('3. Atostogų žurnalas'!$A$5:$A$200,$A33,'3. Atostogų žurnalas'!$F$5:$F$200,"Patvirtinta",'3. Atostogų žurnalas'!$C$5:$C$200,"&lt;="&amp;('1. Nustatymai'!$C$9+(36-1)*7+6),'3. Atostogų žurnalas'!$D$5:$D$200,"&gt;="&amp;('1. Nustatymai'!$C$9+(36-1)*7)))</f>
        <v/>
      </c>
      <c r="AL33" s="106">
        <f>IF($A33="","",COUNTIFS('3. Atostogų žurnalas'!$A$5:$A$200,$A33,'3. Atostogų žurnalas'!$F$5:$F$200,"Patvirtinta",'3. Atostogų žurnalas'!$C$5:$C$200,"&lt;="&amp;('1. Nustatymai'!$C$9+(37-1)*7+6),'3. Atostogų žurnalas'!$D$5:$D$200,"&gt;="&amp;('1. Nustatymai'!$C$9+(37-1)*7)))</f>
        <v/>
      </c>
      <c r="AM33" s="106">
        <f>IF($A33="","",COUNTIFS('3. Atostogų žurnalas'!$A$5:$A$200,$A33,'3. Atostogų žurnalas'!$F$5:$F$200,"Patvirtinta",'3. Atostogų žurnalas'!$C$5:$C$200,"&lt;="&amp;('1. Nustatymai'!$C$9+(38-1)*7+6),'3. Atostogų žurnalas'!$D$5:$D$200,"&gt;="&amp;('1. Nustatymai'!$C$9+(38-1)*7)))</f>
        <v/>
      </c>
      <c r="AN33" s="106">
        <f>IF($A33="","",COUNTIFS('3. Atostogų žurnalas'!$A$5:$A$200,$A33,'3. Atostogų žurnalas'!$F$5:$F$200,"Patvirtinta",'3. Atostogų žurnalas'!$C$5:$C$200,"&lt;="&amp;('1. Nustatymai'!$C$9+(39-1)*7+6),'3. Atostogų žurnalas'!$D$5:$D$200,"&gt;="&amp;('1. Nustatymai'!$C$9+(39-1)*7)))</f>
        <v/>
      </c>
      <c r="AO33" s="106">
        <f>IF($A33="","",COUNTIFS('3. Atostogų žurnalas'!$A$5:$A$200,$A33,'3. Atostogų žurnalas'!$F$5:$F$200,"Patvirtinta",'3. Atostogų žurnalas'!$C$5:$C$200,"&lt;="&amp;('1. Nustatymai'!$C$9+(40-1)*7+6),'3. Atostogų žurnalas'!$D$5:$D$200,"&gt;="&amp;('1. Nustatymai'!$C$9+(40-1)*7)))</f>
        <v/>
      </c>
      <c r="AP33" s="106">
        <f>IF($A33="","",COUNTIFS('3. Atostogų žurnalas'!$A$5:$A$200,$A33,'3. Atostogų žurnalas'!$F$5:$F$200,"Patvirtinta",'3. Atostogų žurnalas'!$C$5:$C$200,"&lt;="&amp;('1. Nustatymai'!$C$9+(41-1)*7+6),'3. Atostogų žurnalas'!$D$5:$D$200,"&gt;="&amp;('1. Nustatymai'!$C$9+(41-1)*7)))</f>
        <v/>
      </c>
      <c r="AQ33" s="106">
        <f>IF($A33="","",COUNTIFS('3. Atostogų žurnalas'!$A$5:$A$200,$A33,'3. Atostogų žurnalas'!$F$5:$F$200,"Patvirtinta",'3. Atostogų žurnalas'!$C$5:$C$200,"&lt;="&amp;('1. Nustatymai'!$C$9+(42-1)*7+6),'3. Atostogų žurnalas'!$D$5:$D$200,"&gt;="&amp;('1. Nustatymai'!$C$9+(42-1)*7)))</f>
        <v/>
      </c>
      <c r="AR33" s="106">
        <f>IF($A33="","",COUNTIFS('3. Atostogų žurnalas'!$A$5:$A$200,$A33,'3. Atostogų žurnalas'!$F$5:$F$200,"Patvirtinta",'3. Atostogų žurnalas'!$C$5:$C$200,"&lt;="&amp;('1. Nustatymai'!$C$9+(43-1)*7+6),'3. Atostogų žurnalas'!$D$5:$D$200,"&gt;="&amp;('1. Nustatymai'!$C$9+(43-1)*7)))</f>
        <v/>
      </c>
      <c r="AS33" s="106">
        <f>IF($A33="","",COUNTIFS('3. Atostogų žurnalas'!$A$5:$A$200,$A33,'3. Atostogų žurnalas'!$F$5:$F$200,"Patvirtinta",'3. Atostogų žurnalas'!$C$5:$C$200,"&lt;="&amp;('1. Nustatymai'!$C$9+(44-1)*7+6),'3. Atostogų žurnalas'!$D$5:$D$200,"&gt;="&amp;('1. Nustatymai'!$C$9+(44-1)*7)))</f>
        <v/>
      </c>
      <c r="AT33" s="106">
        <f>IF($A33="","",COUNTIFS('3. Atostogų žurnalas'!$A$5:$A$200,$A33,'3. Atostogų žurnalas'!$F$5:$F$200,"Patvirtinta",'3. Atostogų žurnalas'!$C$5:$C$200,"&lt;="&amp;('1. Nustatymai'!$C$9+(45-1)*7+6),'3. Atostogų žurnalas'!$D$5:$D$200,"&gt;="&amp;('1. Nustatymai'!$C$9+(45-1)*7)))</f>
        <v/>
      </c>
      <c r="AU33" s="106">
        <f>IF($A33="","",COUNTIFS('3. Atostogų žurnalas'!$A$5:$A$200,$A33,'3. Atostogų žurnalas'!$F$5:$F$200,"Patvirtinta",'3. Atostogų žurnalas'!$C$5:$C$200,"&lt;="&amp;('1. Nustatymai'!$C$9+(46-1)*7+6),'3. Atostogų žurnalas'!$D$5:$D$200,"&gt;="&amp;('1. Nustatymai'!$C$9+(46-1)*7)))</f>
        <v/>
      </c>
      <c r="AV33" s="106">
        <f>IF($A33="","",COUNTIFS('3. Atostogų žurnalas'!$A$5:$A$200,$A33,'3. Atostogų žurnalas'!$F$5:$F$200,"Patvirtinta",'3. Atostogų žurnalas'!$C$5:$C$200,"&lt;="&amp;('1. Nustatymai'!$C$9+(47-1)*7+6),'3. Atostogų žurnalas'!$D$5:$D$200,"&gt;="&amp;('1. Nustatymai'!$C$9+(47-1)*7)))</f>
        <v/>
      </c>
      <c r="AW33" s="106">
        <f>IF($A33="","",COUNTIFS('3. Atostogų žurnalas'!$A$5:$A$200,$A33,'3. Atostogų žurnalas'!$F$5:$F$200,"Patvirtinta",'3. Atostogų žurnalas'!$C$5:$C$200,"&lt;="&amp;('1. Nustatymai'!$C$9+(48-1)*7+6),'3. Atostogų žurnalas'!$D$5:$D$200,"&gt;="&amp;('1. Nustatymai'!$C$9+(48-1)*7)))</f>
        <v/>
      </c>
      <c r="AX33" s="106">
        <f>IF($A33="","",COUNTIFS('3. Atostogų žurnalas'!$A$5:$A$200,$A33,'3. Atostogų žurnalas'!$F$5:$F$200,"Patvirtinta",'3. Atostogų žurnalas'!$C$5:$C$200,"&lt;="&amp;('1. Nustatymai'!$C$9+(49-1)*7+6),'3. Atostogų žurnalas'!$D$5:$D$200,"&gt;="&amp;('1. Nustatymai'!$C$9+(49-1)*7)))</f>
        <v/>
      </c>
      <c r="AY33" s="106">
        <f>IF($A33="","",COUNTIFS('3. Atostogų žurnalas'!$A$5:$A$200,$A33,'3. Atostogų žurnalas'!$F$5:$F$200,"Patvirtinta",'3. Atostogų žurnalas'!$C$5:$C$200,"&lt;="&amp;('1. Nustatymai'!$C$9+(50-1)*7+6),'3. Atostogų žurnalas'!$D$5:$D$200,"&gt;="&amp;('1. Nustatymai'!$C$9+(50-1)*7)))</f>
        <v/>
      </c>
      <c r="AZ33" s="106">
        <f>IF($A33="","",COUNTIFS('3. Atostogų žurnalas'!$A$5:$A$200,$A33,'3. Atostogų žurnalas'!$F$5:$F$200,"Patvirtinta",'3. Atostogų žurnalas'!$C$5:$C$200,"&lt;="&amp;('1. Nustatymai'!$C$9+(51-1)*7+6),'3. Atostogų žurnalas'!$D$5:$D$200,"&gt;="&amp;('1. Nustatymai'!$C$9+(51-1)*7)))</f>
        <v/>
      </c>
      <c r="BA33" s="106">
        <f>IF($A33="","",COUNTIFS('3. Atostogų žurnalas'!$A$5:$A$200,$A33,'3. Atostogų žurnalas'!$F$5:$F$200,"Patvirtinta",'3. Atostogų žurnalas'!$C$5:$C$200,"&lt;="&amp;('1. Nustatymai'!$C$9+(52-1)*7+6),'3. Atostogų žurnalas'!$D$5:$D$200,"&gt;="&amp;('1. Nustatymai'!$C$9+(52-1)*7)))</f>
        <v/>
      </c>
    </row>
    <row r="34" ht="18" customHeight="1" s="55">
      <c r="A34" s="105">
        <f>IF('2. Darbuotojai'!A34="","",'2. Darbuotojai'!A34)</f>
        <v/>
      </c>
      <c r="B34" s="106">
        <f>IF($A34="","",COUNTIFS('3. Atostogų žurnalas'!$A$5:$A$200,$A34,'3. Atostogų žurnalas'!$F$5:$F$200,"Patvirtinta",'3. Atostogų žurnalas'!$C$5:$C$200,"&lt;="&amp;('1. Nustatymai'!$C$9+(1-1)*7+6),'3. Atostogų žurnalas'!$D$5:$D$200,"&gt;="&amp;('1. Nustatymai'!$C$9+(1-1)*7)))</f>
        <v/>
      </c>
      <c r="C34" s="106">
        <f>IF($A34="","",COUNTIFS('3. Atostogų žurnalas'!$A$5:$A$200,$A34,'3. Atostogų žurnalas'!$F$5:$F$200,"Patvirtinta",'3. Atostogų žurnalas'!$C$5:$C$200,"&lt;="&amp;('1. Nustatymai'!$C$9+(2-1)*7+6),'3. Atostogų žurnalas'!$D$5:$D$200,"&gt;="&amp;('1. Nustatymai'!$C$9+(2-1)*7)))</f>
        <v/>
      </c>
      <c r="D34" s="106">
        <f>IF($A34="","",COUNTIFS('3. Atostogų žurnalas'!$A$5:$A$200,$A34,'3. Atostogų žurnalas'!$F$5:$F$200,"Patvirtinta",'3. Atostogų žurnalas'!$C$5:$C$200,"&lt;="&amp;('1. Nustatymai'!$C$9+(3-1)*7+6),'3. Atostogų žurnalas'!$D$5:$D$200,"&gt;="&amp;('1. Nustatymai'!$C$9+(3-1)*7)))</f>
        <v/>
      </c>
      <c r="E34" s="106">
        <f>IF($A34="","",COUNTIFS('3. Atostogų žurnalas'!$A$5:$A$200,$A34,'3. Atostogų žurnalas'!$F$5:$F$200,"Patvirtinta",'3. Atostogų žurnalas'!$C$5:$C$200,"&lt;="&amp;('1. Nustatymai'!$C$9+(4-1)*7+6),'3. Atostogų žurnalas'!$D$5:$D$200,"&gt;="&amp;('1. Nustatymai'!$C$9+(4-1)*7)))</f>
        <v/>
      </c>
      <c r="F34" s="106">
        <f>IF($A34="","",COUNTIFS('3. Atostogų žurnalas'!$A$5:$A$200,$A34,'3. Atostogų žurnalas'!$F$5:$F$200,"Patvirtinta",'3. Atostogų žurnalas'!$C$5:$C$200,"&lt;="&amp;('1. Nustatymai'!$C$9+(5-1)*7+6),'3. Atostogų žurnalas'!$D$5:$D$200,"&gt;="&amp;('1. Nustatymai'!$C$9+(5-1)*7)))</f>
        <v/>
      </c>
      <c r="G34" s="106">
        <f>IF($A34="","",COUNTIFS('3. Atostogų žurnalas'!$A$5:$A$200,$A34,'3. Atostogų žurnalas'!$F$5:$F$200,"Patvirtinta",'3. Atostogų žurnalas'!$C$5:$C$200,"&lt;="&amp;('1. Nustatymai'!$C$9+(6-1)*7+6),'3. Atostogų žurnalas'!$D$5:$D$200,"&gt;="&amp;('1. Nustatymai'!$C$9+(6-1)*7)))</f>
        <v/>
      </c>
      <c r="H34" s="106">
        <f>IF($A34="","",COUNTIFS('3. Atostogų žurnalas'!$A$5:$A$200,$A34,'3. Atostogų žurnalas'!$F$5:$F$200,"Patvirtinta",'3. Atostogų žurnalas'!$C$5:$C$200,"&lt;="&amp;('1. Nustatymai'!$C$9+(7-1)*7+6),'3. Atostogų žurnalas'!$D$5:$D$200,"&gt;="&amp;('1. Nustatymai'!$C$9+(7-1)*7)))</f>
        <v/>
      </c>
      <c r="I34" s="106">
        <f>IF($A34="","",COUNTIFS('3. Atostogų žurnalas'!$A$5:$A$200,$A34,'3. Atostogų žurnalas'!$F$5:$F$200,"Patvirtinta",'3. Atostogų žurnalas'!$C$5:$C$200,"&lt;="&amp;('1. Nustatymai'!$C$9+(8-1)*7+6),'3. Atostogų žurnalas'!$D$5:$D$200,"&gt;="&amp;('1. Nustatymai'!$C$9+(8-1)*7)))</f>
        <v/>
      </c>
      <c r="J34" s="106">
        <f>IF($A34="","",COUNTIFS('3. Atostogų žurnalas'!$A$5:$A$200,$A34,'3. Atostogų žurnalas'!$F$5:$F$200,"Patvirtinta",'3. Atostogų žurnalas'!$C$5:$C$200,"&lt;="&amp;('1. Nustatymai'!$C$9+(9-1)*7+6),'3. Atostogų žurnalas'!$D$5:$D$200,"&gt;="&amp;('1. Nustatymai'!$C$9+(9-1)*7)))</f>
        <v/>
      </c>
      <c r="K34" s="106">
        <f>IF($A34="","",COUNTIFS('3. Atostogų žurnalas'!$A$5:$A$200,$A34,'3. Atostogų žurnalas'!$F$5:$F$200,"Patvirtinta",'3. Atostogų žurnalas'!$C$5:$C$200,"&lt;="&amp;('1. Nustatymai'!$C$9+(10-1)*7+6),'3. Atostogų žurnalas'!$D$5:$D$200,"&gt;="&amp;('1. Nustatymai'!$C$9+(10-1)*7)))</f>
        <v/>
      </c>
      <c r="L34" s="106">
        <f>IF($A34="","",COUNTIFS('3. Atostogų žurnalas'!$A$5:$A$200,$A34,'3. Atostogų žurnalas'!$F$5:$F$200,"Patvirtinta",'3. Atostogų žurnalas'!$C$5:$C$200,"&lt;="&amp;('1. Nustatymai'!$C$9+(11-1)*7+6),'3. Atostogų žurnalas'!$D$5:$D$200,"&gt;="&amp;('1. Nustatymai'!$C$9+(11-1)*7)))</f>
        <v/>
      </c>
      <c r="M34" s="106">
        <f>IF($A34="","",COUNTIFS('3. Atostogų žurnalas'!$A$5:$A$200,$A34,'3. Atostogų žurnalas'!$F$5:$F$200,"Patvirtinta",'3. Atostogų žurnalas'!$C$5:$C$200,"&lt;="&amp;('1. Nustatymai'!$C$9+(12-1)*7+6),'3. Atostogų žurnalas'!$D$5:$D$200,"&gt;="&amp;('1. Nustatymai'!$C$9+(12-1)*7)))</f>
        <v/>
      </c>
      <c r="N34" s="106">
        <f>IF($A34="","",COUNTIFS('3. Atostogų žurnalas'!$A$5:$A$200,$A34,'3. Atostogų žurnalas'!$F$5:$F$200,"Patvirtinta",'3. Atostogų žurnalas'!$C$5:$C$200,"&lt;="&amp;('1. Nustatymai'!$C$9+(13-1)*7+6),'3. Atostogų žurnalas'!$D$5:$D$200,"&gt;="&amp;('1. Nustatymai'!$C$9+(13-1)*7)))</f>
        <v/>
      </c>
      <c r="O34" s="106">
        <f>IF($A34="","",COUNTIFS('3. Atostogų žurnalas'!$A$5:$A$200,$A34,'3. Atostogų žurnalas'!$F$5:$F$200,"Patvirtinta",'3. Atostogų žurnalas'!$C$5:$C$200,"&lt;="&amp;('1. Nustatymai'!$C$9+(14-1)*7+6),'3. Atostogų žurnalas'!$D$5:$D$200,"&gt;="&amp;('1. Nustatymai'!$C$9+(14-1)*7)))</f>
        <v/>
      </c>
      <c r="P34" s="106">
        <f>IF($A34="","",COUNTIFS('3. Atostogų žurnalas'!$A$5:$A$200,$A34,'3. Atostogų žurnalas'!$F$5:$F$200,"Patvirtinta",'3. Atostogų žurnalas'!$C$5:$C$200,"&lt;="&amp;('1. Nustatymai'!$C$9+(15-1)*7+6),'3. Atostogų žurnalas'!$D$5:$D$200,"&gt;="&amp;('1. Nustatymai'!$C$9+(15-1)*7)))</f>
        <v/>
      </c>
      <c r="Q34" s="106">
        <f>IF($A34="","",COUNTIFS('3. Atostogų žurnalas'!$A$5:$A$200,$A34,'3. Atostogų žurnalas'!$F$5:$F$200,"Patvirtinta",'3. Atostogų žurnalas'!$C$5:$C$200,"&lt;="&amp;('1. Nustatymai'!$C$9+(16-1)*7+6),'3. Atostogų žurnalas'!$D$5:$D$200,"&gt;="&amp;('1. Nustatymai'!$C$9+(16-1)*7)))</f>
        <v/>
      </c>
      <c r="R34" s="106">
        <f>IF($A34="","",COUNTIFS('3. Atostogų žurnalas'!$A$5:$A$200,$A34,'3. Atostogų žurnalas'!$F$5:$F$200,"Patvirtinta",'3. Atostogų žurnalas'!$C$5:$C$200,"&lt;="&amp;('1. Nustatymai'!$C$9+(17-1)*7+6),'3. Atostogų žurnalas'!$D$5:$D$200,"&gt;="&amp;('1. Nustatymai'!$C$9+(17-1)*7)))</f>
        <v/>
      </c>
      <c r="S34" s="106">
        <f>IF($A34="","",COUNTIFS('3. Atostogų žurnalas'!$A$5:$A$200,$A34,'3. Atostogų žurnalas'!$F$5:$F$200,"Patvirtinta",'3. Atostogų žurnalas'!$C$5:$C$200,"&lt;="&amp;('1. Nustatymai'!$C$9+(18-1)*7+6),'3. Atostogų žurnalas'!$D$5:$D$200,"&gt;="&amp;('1. Nustatymai'!$C$9+(18-1)*7)))</f>
        <v/>
      </c>
      <c r="T34" s="106">
        <f>IF($A34="","",COUNTIFS('3. Atostogų žurnalas'!$A$5:$A$200,$A34,'3. Atostogų žurnalas'!$F$5:$F$200,"Patvirtinta",'3. Atostogų žurnalas'!$C$5:$C$200,"&lt;="&amp;('1. Nustatymai'!$C$9+(19-1)*7+6),'3. Atostogų žurnalas'!$D$5:$D$200,"&gt;="&amp;('1. Nustatymai'!$C$9+(19-1)*7)))</f>
        <v/>
      </c>
      <c r="U34" s="106">
        <f>IF($A34="","",COUNTIFS('3. Atostogų žurnalas'!$A$5:$A$200,$A34,'3. Atostogų žurnalas'!$F$5:$F$200,"Patvirtinta",'3. Atostogų žurnalas'!$C$5:$C$200,"&lt;="&amp;('1. Nustatymai'!$C$9+(20-1)*7+6),'3. Atostogų žurnalas'!$D$5:$D$200,"&gt;="&amp;('1. Nustatymai'!$C$9+(20-1)*7)))</f>
        <v/>
      </c>
      <c r="V34" s="106">
        <f>IF($A34="","",COUNTIFS('3. Atostogų žurnalas'!$A$5:$A$200,$A34,'3. Atostogų žurnalas'!$F$5:$F$200,"Patvirtinta",'3. Atostogų žurnalas'!$C$5:$C$200,"&lt;="&amp;('1. Nustatymai'!$C$9+(21-1)*7+6),'3. Atostogų žurnalas'!$D$5:$D$200,"&gt;="&amp;('1. Nustatymai'!$C$9+(21-1)*7)))</f>
        <v/>
      </c>
      <c r="W34" s="106">
        <f>IF($A34="","",COUNTIFS('3. Atostogų žurnalas'!$A$5:$A$200,$A34,'3. Atostogų žurnalas'!$F$5:$F$200,"Patvirtinta",'3. Atostogų žurnalas'!$C$5:$C$200,"&lt;="&amp;('1. Nustatymai'!$C$9+(22-1)*7+6),'3. Atostogų žurnalas'!$D$5:$D$200,"&gt;="&amp;('1. Nustatymai'!$C$9+(22-1)*7)))</f>
        <v/>
      </c>
      <c r="X34" s="106">
        <f>IF($A34="","",COUNTIFS('3. Atostogų žurnalas'!$A$5:$A$200,$A34,'3. Atostogų žurnalas'!$F$5:$F$200,"Patvirtinta",'3. Atostogų žurnalas'!$C$5:$C$200,"&lt;="&amp;('1. Nustatymai'!$C$9+(23-1)*7+6),'3. Atostogų žurnalas'!$D$5:$D$200,"&gt;="&amp;('1. Nustatymai'!$C$9+(23-1)*7)))</f>
        <v/>
      </c>
      <c r="Y34" s="106">
        <f>IF($A34="","",COUNTIFS('3. Atostogų žurnalas'!$A$5:$A$200,$A34,'3. Atostogų žurnalas'!$F$5:$F$200,"Patvirtinta",'3. Atostogų žurnalas'!$C$5:$C$200,"&lt;="&amp;('1. Nustatymai'!$C$9+(24-1)*7+6),'3. Atostogų žurnalas'!$D$5:$D$200,"&gt;="&amp;('1. Nustatymai'!$C$9+(24-1)*7)))</f>
        <v/>
      </c>
      <c r="Z34" s="106">
        <f>IF($A34="","",COUNTIFS('3. Atostogų žurnalas'!$A$5:$A$200,$A34,'3. Atostogų žurnalas'!$F$5:$F$200,"Patvirtinta",'3. Atostogų žurnalas'!$C$5:$C$200,"&lt;="&amp;('1. Nustatymai'!$C$9+(25-1)*7+6),'3. Atostogų žurnalas'!$D$5:$D$200,"&gt;="&amp;('1. Nustatymai'!$C$9+(25-1)*7)))</f>
        <v/>
      </c>
      <c r="AA34" s="106">
        <f>IF($A34="","",COUNTIFS('3. Atostogų žurnalas'!$A$5:$A$200,$A34,'3. Atostogų žurnalas'!$F$5:$F$200,"Patvirtinta",'3. Atostogų žurnalas'!$C$5:$C$200,"&lt;="&amp;('1. Nustatymai'!$C$9+(26-1)*7+6),'3. Atostogų žurnalas'!$D$5:$D$200,"&gt;="&amp;('1. Nustatymai'!$C$9+(26-1)*7)))</f>
        <v/>
      </c>
      <c r="AB34" s="106">
        <f>IF($A34="","",COUNTIFS('3. Atostogų žurnalas'!$A$5:$A$200,$A34,'3. Atostogų žurnalas'!$F$5:$F$200,"Patvirtinta",'3. Atostogų žurnalas'!$C$5:$C$200,"&lt;="&amp;('1. Nustatymai'!$C$9+(27-1)*7+6),'3. Atostogų žurnalas'!$D$5:$D$200,"&gt;="&amp;('1. Nustatymai'!$C$9+(27-1)*7)))</f>
        <v/>
      </c>
      <c r="AC34" s="106">
        <f>IF($A34="","",COUNTIFS('3. Atostogų žurnalas'!$A$5:$A$200,$A34,'3. Atostogų žurnalas'!$F$5:$F$200,"Patvirtinta",'3. Atostogų žurnalas'!$C$5:$C$200,"&lt;="&amp;('1. Nustatymai'!$C$9+(28-1)*7+6),'3. Atostogų žurnalas'!$D$5:$D$200,"&gt;="&amp;('1. Nustatymai'!$C$9+(28-1)*7)))</f>
        <v/>
      </c>
      <c r="AD34" s="106">
        <f>IF($A34="","",COUNTIFS('3. Atostogų žurnalas'!$A$5:$A$200,$A34,'3. Atostogų žurnalas'!$F$5:$F$200,"Patvirtinta",'3. Atostogų žurnalas'!$C$5:$C$200,"&lt;="&amp;('1. Nustatymai'!$C$9+(29-1)*7+6),'3. Atostogų žurnalas'!$D$5:$D$200,"&gt;="&amp;('1. Nustatymai'!$C$9+(29-1)*7)))</f>
        <v/>
      </c>
      <c r="AE34" s="106">
        <f>IF($A34="","",COUNTIFS('3. Atostogų žurnalas'!$A$5:$A$200,$A34,'3. Atostogų žurnalas'!$F$5:$F$200,"Patvirtinta",'3. Atostogų žurnalas'!$C$5:$C$200,"&lt;="&amp;('1. Nustatymai'!$C$9+(30-1)*7+6),'3. Atostogų žurnalas'!$D$5:$D$200,"&gt;="&amp;('1. Nustatymai'!$C$9+(30-1)*7)))</f>
        <v/>
      </c>
      <c r="AF34" s="106">
        <f>IF($A34="","",COUNTIFS('3. Atostogų žurnalas'!$A$5:$A$200,$A34,'3. Atostogų žurnalas'!$F$5:$F$200,"Patvirtinta",'3. Atostogų žurnalas'!$C$5:$C$200,"&lt;="&amp;('1. Nustatymai'!$C$9+(31-1)*7+6),'3. Atostogų žurnalas'!$D$5:$D$200,"&gt;="&amp;('1. Nustatymai'!$C$9+(31-1)*7)))</f>
        <v/>
      </c>
      <c r="AG34" s="106">
        <f>IF($A34="","",COUNTIFS('3. Atostogų žurnalas'!$A$5:$A$200,$A34,'3. Atostogų žurnalas'!$F$5:$F$200,"Patvirtinta",'3. Atostogų žurnalas'!$C$5:$C$200,"&lt;="&amp;('1. Nustatymai'!$C$9+(32-1)*7+6),'3. Atostogų žurnalas'!$D$5:$D$200,"&gt;="&amp;('1. Nustatymai'!$C$9+(32-1)*7)))</f>
        <v/>
      </c>
      <c r="AH34" s="106">
        <f>IF($A34="","",COUNTIFS('3. Atostogų žurnalas'!$A$5:$A$200,$A34,'3. Atostogų žurnalas'!$F$5:$F$200,"Patvirtinta",'3. Atostogų žurnalas'!$C$5:$C$200,"&lt;="&amp;('1. Nustatymai'!$C$9+(33-1)*7+6),'3. Atostogų žurnalas'!$D$5:$D$200,"&gt;="&amp;('1. Nustatymai'!$C$9+(33-1)*7)))</f>
        <v/>
      </c>
      <c r="AI34" s="106">
        <f>IF($A34="","",COUNTIFS('3. Atostogų žurnalas'!$A$5:$A$200,$A34,'3. Atostogų žurnalas'!$F$5:$F$200,"Patvirtinta",'3. Atostogų žurnalas'!$C$5:$C$200,"&lt;="&amp;('1. Nustatymai'!$C$9+(34-1)*7+6),'3. Atostogų žurnalas'!$D$5:$D$200,"&gt;="&amp;('1. Nustatymai'!$C$9+(34-1)*7)))</f>
        <v/>
      </c>
      <c r="AJ34" s="106">
        <f>IF($A34="","",COUNTIFS('3. Atostogų žurnalas'!$A$5:$A$200,$A34,'3. Atostogų žurnalas'!$F$5:$F$200,"Patvirtinta",'3. Atostogų žurnalas'!$C$5:$C$200,"&lt;="&amp;('1. Nustatymai'!$C$9+(35-1)*7+6),'3. Atostogų žurnalas'!$D$5:$D$200,"&gt;="&amp;('1. Nustatymai'!$C$9+(35-1)*7)))</f>
        <v/>
      </c>
      <c r="AK34" s="106">
        <f>IF($A34="","",COUNTIFS('3. Atostogų žurnalas'!$A$5:$A$200,$A34,'3. Atostogų žurnalas'!$F$5:$F$200,"Patvirtinta",'3. Atostogų žurnalas'!$C$5:$C$200,"&lt;="&amp;('1. Nustatymai'!$C$9+(36-1)*7+6),'3. Atostogų žurnalas'!$D$5:$D$200,"&gt;="&amp;('1. Nustatymai'!$C$9+(36-1)*7)))</f>
        <v/>
      </c>
      <c r="AL34" s="106">
        <f>IF($A34="","",COUNTIFS('3. Atostogų žurnalas'!$A$5:$A$200,$A34,'3. Atostogų žurnalas'!$F$5:$F$200,"Patvirtinta",'3. Atostogų žurnalas'!$C$5:$C$200,"&lt;="&amp;('1. Nustatymai'!$C$9+(37-1)*7+6),'3. Atostogų žurnalas'!$D$5:$D$200,"&gt;="&amp;('1. Nustatymai'!$C$9+(37-1)*7)))</f>
        <v/>
      </c>
      <c r="AM34" s="106">
        <f>IF($A34="","",COUNTIFS('3. Atostogų žurnalas'!$A$5:$A$200,$A34,'3. Atostogų žurnalas'!$F$5:$F$200,"Patvirtinta",'3. Atostogų žurnalas'!$C$5:$C$200,"&lt;="&amp;('1. Nustatymai'!$C$9+(38-1)*7+6),'3. Atostogų žurnalas'!$D$5:$D$200,"&gt;="&amp;('1. Nustatymai'!$C$9+(38-1)*7)))</f>
        <v/>
      </c>
      <c r="AN34" s="106">
        <f>IF($A34="","",COUNTIFS('3. Atostogų žurnalas'!$A$5:$A$200,$A34,'3. Atostogų žurnalas'!$F$5:$F$200,"Patvirtinta",'3. Atostogų žurnalas'!$C$5:$C$200,"&lt;="&amp;('1. Nustatymai'!$C$9+(39-1)*7+6),'3. Atostogų žurnalas'!$D$5:$D$200,"&gt;="&amp;('1. Nustatymai'!$C$9+(39-1)*7)))</f>
        <v/>
      </c>
      <c r="AO34" s="106">
        <f>IF($A34="","",COUNTIFS('3. Atostogų žurnalas'!$A$5:$A$200,$A34,'3. Atostogų žurnalas'!$F$5:$F$200,"Patvirtinta",'3. Atostogų žurnalas'!$C$5:$C$200,"&lt;="&amp;('1. Nustatymai'!$C$9+(40-1)*7+6),'3. Atostogų žurnalas'!$D$5:$D$200,"&gt;="&amp;('1. Nustatymai'!$C$9+(40-1)*7)))</f>
        <v/>
      </c>
      <c r="AP34" s="106">
        <f>IF($A34="","",COUNTIFS('3. Atostogų žurnalas'!$A$5:$A$200,$A34,'3. Atostogų žurnalas'!$F$5:$F$200,"Patvirtinta",'3. Atostogų žurnalas'!$C$5:$C$200,"&lt;="&amp;('1. Nustatymai'!$C$9+(41-1)*7+6),'3. Atostogų žurnalas'!$D$5:$D$200,"&gt;="&amp;('1. Nustatymai'!$C$9+(41-1)*7)))</f>
        <v/>
      </c>
      <c r="AQ34" s="106">
        <f>IF($A34="","",COUNTIFS('3. Atostogų žurnalas'!$A$5:$A$200,$A34,'3. Atostogų žurnalas'!$F$5:$F$200,"Patvirtinta",'3. Atostogų žurnalas'!$C$5:$C$200,"&lt;="&amp;('1. Nustatymai'!$C$9+(42-1)*7+6),'3. Atostogų žurnalas'!$D$5:$D$200,"&gt;="&amp;('1. Nustatymai'!$C$9+(42-1)*7)))</f>
        <v/>
      </c>
      <c r="AR34" s="106">
        <f>IF($A34="","",COUNTIFS('3. Atostogų žurnalas'!$A$5:$A$200,$A34,'3. Atostogų žurnalas'!$F$5:$F$200,"Patvirtinta",'3. Atostogų žurnalas'!$C$5:$C$200,"&lt;="&amp;('1. Nustatymai'!$C$9+(43-1)*7+6),'3. Atostogų žurnalas'!$D$5:$D$200,"&gt;="&amp;('1. Nustatymai'!$C$9+(43-1)*7)))</f>
        <v/>
      </c>
      <c r="AS34" s="106">
        <f>IF($A34="","",COUNTIFS('3. Atostogų žurnalas'!$A$5:$A$200,$A34,'3. Atostogų žurnalas'!$F$5:$F$200,"Patvirtinta",'3. Atostogų žurnalas'!$C$5:$C$200,"&lt;="&amp;('1. Nustatymai'!$C$9+(44-1)*7+6),'3. Atostogų žurnalas'!$D$5:$D$200,"&gt;="&amp;('1. Nustatymai'!$C$9+(44-1)*7)))</f>
        <v/>
      </c>
      <c r="AT34" s="106">
        <f>IF($A34="","",COUNTIFS('3. Atostogų žurnalas'!$A$5:$A$200,$A34,'3. Atostogų žurnalas'!$F$5:$F$200,"Patvirtinta",'3. Atostogų žurnalas'!$C$5:$C$200,"&lt;="&amp;('1. Nustatymai'!$C$9+(45-1)*7+6),'3. Atostogų žurnalas'!$D$5:$D$200,"&gt;="&amp;('1. Nustatymai'!$C$9+(45-1)*7)))</f>
        <v/>
      </c>
      <c r="AU34" s="106">
        <f>IF($A34="","",COUNTIFS('3. Atostogų žurnalas'!$A$5:$A$200,$A34,'3. Atostogų žurnalas'!$F$5:$F$200,"Patvirtinta",'3. Atostogų žurnalas'!$C$5:$C$200,"&lt;="&amp;('1. Nustatymai'!$C$9+(46-1)*7+6),'3. Atostogų žurnalas'!$D$5:$D$200,"&gt;="&amp;('1. Nustatymai'!$C$9+(46-1)*7)))</f>
        <v/>
      </c>
      <c r="AV34" s="106">
        <f>IF($A34="","",COUNTIFS('3. Atostogų žurnalas'!$A$5:$A$200,$A34,'3. Atostogų žurnalas'!$F$5:$F$200,"Patvirtinta",'3. Atostogų žurnalas'!$C$5:$C$200,"&lt;="&amp;('1. Nustatymai'!$C$9+(47-1)*7+6),'3. Atostogų žurnalas'!$D$5:$D$200,"&gt;="&amp;('1. Nustatymai'!$C$9+(47-1)*7)))</f>
        <v/>
      </c>
      <c r="AW34" s="106">
        <f>IF($A34="","",COUNTIFS('3. Atostogų žurnalas'!$A$5:$A$200,$A34,'3. Atostogų žurnalas'!$F$5:$F$200,"Patvirtinta",'3. Atostogų žurnalas'!$C$5:$C$200,"&lt;="&amp;('1. Nustatymai'!$C$9+(48-1)*7+6),'3. Atostogų žurnalas'!$D$5:$D$200,"&gt;="&amp;('1. Nustatymai'!$C$9+(48-1)*7)))</f>
        <v/>
      </c>
      <c r="AX34" s="106">
        <f>IF($A34="","",COUNTIFS('3. Atostogų žurnalas'!$A$5:$A$200,$A34,'3. Atostogų žurnalas'!$F$5:$F$200,"Patvirtinta",'3. Atostogų žurnalas'!$C$5:$C$200,"&lt;="&amp;('1. Nustatymai'!$C$9+(49-1)*7+6),'3. Atostogų žurnalas'!$D$5:$D$200,"&gt;="&amp;('1. Nustatymai'!$C$9+(49-1)*7)))</f>
        <v/>
      </c>
      <c r="AY34" s="106">
        <f>IF($A34="","",COUNTIFS('3. Atostogų žurnalas'!$A$5:$A$200,$A34,'3. Atostogų žurnalas'!$F$5:$F$200,"Patvirtinta",'3. Atostogų žurnalas'!$C$5:$C$200,"&lt;="&amp;('1. Nustatymai'!$C$9+(50-1)*7+6),'3. Atostogų žurnalas'!$D$5:$D$200,"&gt;="&amp;('1. Nustatymai'!$C$9+(50-1)*7)))</f>
        <v/>
      </c>
      <c r="AZ34" s="106">
        <f>IF($A34="","",COUNTIFS('3. Atostogų žurnalas'!$A$5:$A$200,$A34,'3. Atostogų žurnalas'!$F$5:$F$200,"Patvirtinta",'3. Atostogų žurnalas'!$C$5:$C$200,"&lt;="&amp;('1. Nustatymai'!$C$9+(51-1)*7+6),'3. Atostogų žurnalas'!$D$5:$D$200,"&gt;="&amp;('1. Nustatymai'!$C$9+(51-1)*7)))</f>
        <v/>
      </c>
      <c r="BA34" s="106">
        <f>IF($A34="","",COUNTIFS('3. Atostogų žurnalas'!$A$5:$A$200,$A34,'3. Atostogų žurnalas'!$F$5:$F$200,"Patvirtinta",'3. Atostogų žurnalas'!$C$5:$C$200,"&lt;="&amp;('1. Nustatymai'!$C$9+(52-1)*7+6),'3. Atostogų žurnalas'!$D$5:$D$200,"&gt;="&amp;('1. Nustatymai'!$C$9+(52-1)*7)))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44"/>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Švenčių dienos</t>
        </is>
      </c>
    </row>
    <row r="2" ht="15" customHeight="1" s="55">
      <c r="A2" s="64" t="inlineStr">
        <is>
          <t>Visos Lietuvos švenčių dienos 2026 ir 2027 m. Jos automatiškai neįskaičiuojamos į atostogų dienas.</t>
        </is>
      </c>
    </row>
    <row r="3"/>
    <row r="4" ht="30" customHeight="1" s="55">
      <c r="A4" s="74" t="inlineStr">
        <is>
          <t>Data</t>
        </is>
      </c>
      <c r="B4" s="74" t="inlineStr">
        <is>
          <t>Vardas</t>
        </is>
      </c>
    </row>
    <row r="5" ht="15" customHeight="1" s="55">
      <c r="A5" s="107" t="n">
        <v>46023</v>
      </c>
      <c r="B5" s="108" t="inlineStr">
        <is>
          <t>Naujieji metai</t>
        </is>
      </c>
    </row>
    <row r="6" ht="15" customHeight="1" s="55">
      <c r="A6" s="107" t="n">
        <v>46069</v>
      </c>
      <c r="B6" s="108" t="inlineStr">
        <is>
          <t>Lietuvos valstybės atkūrimo diena</t>
        </is>
      </c>
    </row>
    <row r="7" ht="15" customHeight="1" s="55">
      <c r="A7" s="107" t="n">
        <v>46092</v>
      </c>
      <c r="B7" s="108" t="inlineStr">
        <is>
          <t>Lietuvos nepriklausomybės atkūrimo diena</t>
        </is>
      </c>
    </row>
    <row r="8" ht="15" customHeight="1" s="55">
      <c r="A8" s="107" t="n">
        <v>46117</v>
      </c>
      <c r="B8" s="108" t="inlineStr">
        <is>
          <t>Velykos</t>
        </is>
      </c>
    </row>
    <row r="9" ht="15" customHeight="1" s="55">
      <c r="A9" s="107" t="n">
        <v>46118</v>
      </c>
      <c r="B9" s="108" t="inlineStr">
        <is>
          <t>Velykų antroji diena</t>
        </is>
      </c>
    </row>
    <row r="10" ht="15" customHeight="1" s="55">
      <c r="A10" s="107" t="n">
        <v>46143</v>
      </c>
      <c r="B10" s="108" t="inlineStr">
        <is>
          <t>Tarptautinė darbo diena</t>
        </is>
      </c>
    </row>
    <row r="11" ht="15" customHeight="1" s="55">
      <c r="A11" s="107" t="n">
        <v>46145</v>
      </c>
      <c r="B11" s="108" t="inlineStr">
        <is>
          <t>Motinos diena</t>
        </is>
      </c>
    </row>
    <row r="12" ht="15" customHeight="1" s="55">
      <c r="A12" s="107" t="n">
        <v>46180</v>
      </c>
      <c r="B12" s="108" t="inlineStr">
        <is>
          <t>Tėvo diena</t>
        </is>
      </c>
    </row>
    <row r="13" ht="15" customHeight="1" s="55">
      <c r="A13" s="107" t="n">
        <v>46197</v>
      </c>
      <c r="B13" s="108" t="inlineStr">
        <is>
          <t>Rasos ir Joninių diena</t>
        </is>
      </c>
    </row>
    <row r="14" ht="15" customHeight="1" s="55">
      <c r="A14" s="107" t="n">
        <v>46209</v>
      </c>
      <c r="B14" s="108" t="inlineStr">
        <is>
          <t>Valstybės (Karaliaus Mindaugo karūnavimo) diena</t>
        </is>
      </c>
    </row>
    <row r="15" ht="15" customHeight="1" s="55">
      <c r="A15" s="107" t="n">
        <v>46249</v>
      </c>
      <c r="B15" s="108" t="inlineStr">
        <is>
          <t>Žolinė</t>
        </is>
      </c>
    </row>
    <row r="16" ht="15" customHeight="1" s="55">
      <c r="A16" s="107" t="n">
        <v>46327</v>
      </c>
      <c r="B16" s="108" t="inlineStr">
        <is>
          <t>Visų šventųjų diena</t>
        </is>
      </c>
    </row>
    <row r="17" ht="15" customHeight="1" s="55">
      <c r="A17" s="107" t="n">
        <v>46328</v>
      </c>
      <c r="B17" s="108" t="inlineStr">
        <is>
          <t>Vėlinės</t>
        </is>
      </c>
    </row>
    <row r="18" ht="15" customHeight="1" s="55">
      <c r="A18" s="107" t="n">
        <v>46380</v>
      </c>
      <c r="B18" s="108" t="inlineStr">
        <is>
          <t>Kūčios</t>
        </is>
      </c>
    </row>
    <row r="19" ht="15" customHeight="1" s="55">
      <c r="A19" s="107" t="n">
        <v>46381</v>
      </c>
      <c r="B19" s="108" t="inlineStr">
        <is>
          <t>Kalėdos</t>
        </is>
      </c>
    </row>
    <row r="20" ht="15" customHeight="1" s="55">
      <c r="A20" s="107" t="n">
        <v>46382</v>
      </c>
      <c r="B20" s="108" t="inlineStr">
        <is>
          <t>Kalėdų antroji diena</t>
        </is>
      </c>
    </row>
    <row r="21" ht="15" customHeight="1" s="55">
      <c r="A21" s="107" t="n">
        <v>46388</v>
      </c>
      <c r="B21" s="108" t="inlineStr">
        <is>
          <t>Naujieji metai</t>
        </is>
      </c>
    </row>
    <row r="22" ht="15" customHeight="1" s="55">
      <c r="A22" s="107" t="n">
        <v>46434</v>
      </c>
      <c r="B22" s="108" t="inlineStr">
        <is>
          <t>Lietuvos valstybės atkūrimo diena</t>
        </is>
      </c>
    </row>
    <row r="23" ht="15" customHeight="1" s="55">
      <c r="A23" s="107" t="n">
        <v>46457</v>
      </c>
      <c r="B23" s="108" t="inlineStr">
        <is>
          <t>Lietuvos nepriklausomybės atkūrimo diena</t>
        </is>
      </c>
    </row>
    <row r="24" ht="15" customHeight="1" s="55">
      <c r="A24" s="107" t="n">
        <v>46474</v>
      </c>
      <c r="B24" s="108" t="inlineStr">
        <is>
          <t>Velykos</t>
        </is>
      </c>
    </row>
    <row r="25" ht="15" customHeight="1" s="55">
      <c r="A25" s="107" t="n">
        <v>46475</v>
      </c>
      <c r="B25" s="108" t="inlineStr">
        <is>
          <t>Velykų antroji diena</t>
        </is>
      </c>
    </row>
    <row r="26" ht="15" customHeight="1" s="55">
      <c r="A26" s="107" t="n">
        <v>46508</v>
      </c>
      <c r="B26" s="108" t="inlineStr">
        <is>
          <t>Tarptautinė darbo diena</t>
        </is>
      </c>
    </row>
    <row r="27" ht="15" customHeight="1" s="55">
      <c r="A27" s="107" t="n">
        <v>46509</v>
      </c>
      <c r="B27" s="108" t="inlineStr">
        <is>
          <t>Motinos diena</t>
        </is>
      </c>
    </row>
    <row r="28" ht="15" customHeight="1" s="55">
      <c r="A28" s="107" t="n">
        <v>46544</v>
      </c>
      <c r="B28" s="108" t="inlineStr">
        <is>
          <t>Tėvo diena</t>
        </is>
      </c>
    </row>
    <row r="29" ht="15" customHeight="1" s="55">
      <c r="A29" s="107" t="n">
        <v>46562</v>
      </c>
      <c r="B29" s="108" t="inlineStr">
        <is>
          <t>Rasos ir Joninių diena</t>
        </is>
      </c>
    </row>
    <row r="30" ht="15" customHeight="1" s="55">
      <c r="A30" s="107" t="n">
        <v>46574</v>
      </c>
      <c r="B30" s="108" t="inlineStr">
        <is>
          <t>Valstybės (Karaliaus Mindaugo karūnavimo) diena</t>
        </is>
      </c>
    </row>
    <row r="31" ht="15" customHeight="1" s="55">
      <c r="A31" s="107" t="n">
        <v>46614</v>
      </c>
      <c r="B31" s="108" t="inlineStr">
        <is>
          <t>Žolinė</t>
        </is>
      </c>
    </row>
    <row r="32">
      <c r="A32" s="107" t="n">
        <v>46692</v>
      </c>
      <c r="B32" s="108" t="inlineStr">
        <is>
          <t>Visų šventųjų diena</t>
        </is>
      </c>
    </row>
    <row r="33">
      <c r="A33" s="109" t="n">
        <v>46693</v>
      </c>
      <c r="B33" t="inlineStr">
        <is>
          <t>Vėlinės</t>
        </is>
      </c>
    </row>
    <row r="34">
      <c r="A34" s="109" t="n">
        <v>46745</v>
      </c>
      <c r="B34" t="inlineStr">
        <is>
          <t>Kūčios</t>
        </is>
      </c>
    </row>
    <row r="35">
      <c r="A35" s="109" t="n">
        <v>46746</v>
      </c>
      <c r="B35" t="inlineStr">
        <is>
          <t>Kalėdos</t>
        </is>
      </c>
    </row>
    <row r="36">
      <c r="A36" s="109" t="n">
        <v>46747</v>
      </c>
      <c r="B36" t="inlineStr">
        <is>
          <t>Kalėdų antroji diena</t>
        </is>
      </c>
    </row>
    <row r="37"/>
    <row r="38"/>
    <row r="39"/>
    <row r="40"/>
    <row r="41"/>
    <row r="42"/>
    <row r="43"/>
    <row r="44"/>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2026-07-22T12:23:43Z</dcterms:modified>
  <cp:revision>0</cp:revision>
</cp:coreProperties>
</file>