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Loe mind" sheetId="1" state="visible" r:id="rId1"/>
    <sheet name="1. Seaded" sheetId="2" state="visible" r:id="rId2"/>
    <sheet name="2. Töötajad" sheetId="3" state="visible" r:id="rId3"/>
    <sheet name="3. Puhkuste logi" sheetId="4" state="visible" r:id="rId4"/>
    <sheet name="4. Ülevaade" sheetId="5" state="visible" r:id="rId5"/>
    <sheet name="5. Aastakalender" sheetId="6" state="visible" r:id="rId6"/>
    <sheet name="Riigipühad" sheetId="7" state="visible" r:id="rId7"/>
  </sheets>
  <definedNames>
    <definedName name="Riigipyhad">'Riigipühad'!$A$5:$A$40</definedName>
  </definedNames>
  <calcPr calcId="124519" fullCalcOnLoad="1"/>
</workbook>
</file>

<file path=xl/styles.xml><?xml version="1.0" encoding="utf-8"?>
<styleSheet xmlns="http://schemas.openxmlformats.org/spreadsheetml/2006/main">
  <numFmts count="3">
    <numFmt numFmtId="164" formatCode="dd\.mm\.yyyy"/>
    <numFmt numFmtId="165" formatCode="0.0;\-0.0;\-"/>
    <numFmt numFmtId="166" formatCode="0;;"/>
  </numFmts>
  <fonts count="10">
    <font>
      <name val="Calibri"/>
      <family val="2"/>
      <color theme="1"/>
      <sz val="11"/>
      <scheme val="minor"/>
    </font>
    <font>
      <name val="Calibri"/>
      <b val="1"/>
      <color rgb="FF0F172A"/>
      <sz val="16"/>
    </font>
    <font>
      <name val="Calibri"/>
      <color rgb="FF64748B"/>
      <sz val="10"/>
    </font>
    <font>
      <name val="Calibri"/>
      <b val="1"/>
      <color rgb="FF0F172A"/>
      <sz val="11"/>
    </font>
    <font>
      <name val="Calibri"/>
      <color rgb="FF334155"/>
      <sz val="11"/>
    </font>
    <font>
      <name val="Calibri"/>
      <color rgb="FF0F172A"/>
      <sz val="10.5"/>
    </font>
    <font>
      <name val="Calibri"/>
      <b val="1"/>
      <color rgb="FF0F172A"/>
      <sz val="10.5"/>
    </font>
    <font>
      <name val="Calibri"/>
      <b val="1"/>
      <color rgb="FFFFFFFF"/>
      <sz val="10"/>
    </font>
    <font>
      <color rgb="FF94A3B8"/>
      <sz val="9"/>
    </font>
    <font>
      <color rgb="FF0F172A"/>
      <sz val="9"/>
    </font>
  </fonts>
  <fills count="5">
    <fill>
      <patternFill/>
    </fill>
    <fill>
      <patternFill patternType="gray125"/>
    </fill>
    <fill>
      <patternFill patternType="solid">
        <fgColor rgb="FFFFF9C4"/>
      </patternFill>
    </fill>
    <fill>
      <patternFill patternType="solid">
        <fgColor rgb="FFEEF2FF"/>
      </patternFill>
    </fill>
    <fill>
      <patternFill patternType="solid">
        <fgColor rgb="FF3B5BFF"/>
      </patternFill>
    </fill>
  </fills>
  <borders count="1">
    <border>
      <left/>
      <right/>
      <top/>
      <bottom/>
      <diagonal/>
    </border>
  </borders>
  <cellStyleXfs count="1">
    <xf numFmtId="0" fontId="0" fillId="0" borderId="0"/>
  </cellStyleXfs>
  <cellXfs count="30">
    <xf numFmtId="0" fontId="0" fillId="0" borderId="0" pivotButton="0" quotePrefix="0" xfId="0"/>
    <xf numFmtId="0" fontId="1" fillId="0" borderId="0" applyAlignment="1" pivotButton="0" quotePrefix="0" xfId="0">
      <alignment horizontal="left" vertical="top" wrapText="1"/>
    </xf>
    <xf numFmtId="0" fontId="2" fillId="0" borderId="0" applyAlignment="1" pivotButton="0" quotePrefix="0" xfId="0">
      <alignment horizontal="left" vertical="top" wrapText="1"/>
    </xf>
    <xf numFmtId="0" fontId="3" fillId="0" borderId="0" applyAlignment="1" pivotButton="0" quotePrefix="0" xfId="0">
      <alignment horizontal="left" vertical="top" wrapText="1"/>
    </xf>
    <xf numFmtId="0" fontId="4" fillId="0" borderId="0" applyAlignment="1" pivotButton="0" quotePrefix="0" xfId="0">
      <alignment horizontal="left" vertical="top" wrapText="1"/>
    </xf>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2" borderId="0" applyAlignment="1" pivotButton="0" quotePrefix="0" xfId="0">
      <alignment horizontal="left" vertical="center"/>
    </xf>
    <xf numFmtId="164" fontId="5" fillId="2" borderId="0" applyAlignment="1" pivotButton="0" quotePrefix="0" xfId="0">
      <alignment horizontal="left" vertical="center"/>
    </xf>
    <xf numFmtId="164" fontId="6" fillId="3" borderId="0" applyAlignment="1" pivotButton="0" quotePrefix="0" xfId="0">
      <alignment horizontal="left" vertical="center"/>
    </xf>
    <xf numFmtId="0" fontId="6" fillId="3" borderId="0" applyAlignment="1" pivotButton="0" quotePrefix="0" xfId="0">
      <alignment horizontal="left" vertical="center"/>
    </xf>
    <xf numFmtId="0" fontId="7" fillId="4" borderId="0" applyAlignment="1" pivotButton="0" quotePrefix="0" xfId="0">
      <alignment horizontal="center" vertical="center" wrapText="1"/>
    </xf>
    <xf numFmtId="164" fontId="5" fillId="2" borderId="0" applyAlignment="1" pivotButton="0" quotePrefix="0" xfId="0">
      <alignment horizontal="center" vertical="center"/>
    </xf>
    <xf numFmtId="0" fontId="5" fillId="2" borderId="0" applyAlignment="1" pivotButton="0" quotePrefix="0" xfId="0">
      <alignment horizontal="center" vertical="center"/>
    </xf>
    <xf numFmtId="165" fontId="6" fillId="3" borderId="0" applyAlignment="1" pivotButton="0" quotePrefix="0" xfId="0">
      <alignment horizontal="center" vertical="center"/>
    </xf>
    <xf numFmtId="0" fontId="6" fillId="0" borderId="0" pivotButton="0" quotePrefix="0" xfId="0"/>
    <xf numFmtId="0" fontId="7" fillId="4" borderId="0" applyAlignment="1" pivotButton="0" quotePrefix="0" xfId="0">
      <alignment horizontal="center" vertical="center"/>
    </xf>
    <xf numFmtId="0" fontId="4" fillId="0" borderId="0" applyAlignment="1" pivotButton="0" quotePrefix="0" xfId="0">
      <alignment horizontal="left" vertical="center"/>
    </xf>
    <xf numFmtId="0" fontId="8" fillId="0" borderId="0" applyAlignment="1" pivotButton="0" quotePrefix="0" xfId="0">
      <alignment horizontal="center" vertical="center"/>
    </xf>
    <xf numFmtId="166" fontId="9" fillId="0" borderId="0" applyAlignment="1" pivotButton="0" quotePrefix="0" xfId="0">
      <alignment horizontal="center" vertical="center"/>
    </xf>
    <xf numFmtId="0" fontId="7" fillId="4" borderId="0" applyAlignment="1" pivotButton="0" quotePrefix="0" xfId="0">
      <alignment horizontal="left" vertical="center"/>
    </xf>
    <xf numFmtId="164" fontId="4" fillId="0" borderId="0" applyAlignment="1" pivotButton="0" quotePrefix="0" xfId="0">
      <alignment horizontal="left" vertical="center"/>
    </xf>
    <xf numFmtId="164" fontId="5" fillId="2" borderId="0" applyAlignment="1" pivotButton="0" quotePrefix="0" xfId="0">
      <alignment horizontal="left" vertical="center"/>
    </xf>
    <xf numFmtId="164" fontId="6" fillId="3" borderId="0" applyAlignment="1" pivotButton="0" quotePrefix="0" xfId="0">
      <alignment horizontal="left" vertical="center"/>
    </xf>
    <xf numFmtId="164" fontId="5" fillId="2" borderId="0" applyAlignment="1" pivotButton="0" quotePrefix="0" xfId="0">
      <alignment horizontal="center" vertical="center"/>
    </xf>
    <xf numFmtId="165" fontId="6" fillId="3" borderId="0" applyAlignment="1" pivotButton="0" quotePrefix="0" xfId="0">
      <alignment horizontal="center" vertical="center"/>
    </xf>
    <xf numFmtId="166" fontId="9" fillId="0" borderId="0" applyAlignment="1" pivotButton="0" quotePrefix="0" xfId="0">
      <alignment horizontal="center" vertical="center"/>
    </xf>
    <xf numFmtId="164" fontId="4" fillId="0" borderId="0" applyAlignment="1" pivotButton="0" quotePrefix="0" xfId="0">
      <alignment horizontal="left" vertical="center"/>
    </xf>
  </cellXfs>
  <cellStyles count="1">
    <cellStyle name="Normal" xfId="0" builtinId="0" hidden="0"/>
  </cellStyles>
  <dxfs count="2">
    <dxf>
      <font>
        <b val="1"/>
        <color rgb="FF991B1B"/>
      </font>
      <fill>
        <patternFill patternType="solid">
          <fgColor rgb="FFFEE2E2"/>
        </patternFill>
      </fill>
    </dxf>
    <dxf>
      <fill>
        <patternFill patternType="solid">
          <fgColor rgb="FFEEF2FF"/>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B34"/>
  <sheetViews>
    <sheetView showGridLines="0" workbookViewId="0">
      <selection activeCell="A1" sqref="A1"/>
    </sheetView>
  </sheetViews>
  <sheetFormatPr baseColWidth="8" defaultRowHeight="15"/>
  <cols>
    <col width="3" customWidth="1" min="1" max="1"/>
    <col width="100" customWidth="1" min="2" max="2"/>
  </cols>
  <sheetData>
    <row r="2">
      <c r="B2" s="1" t="inlineStr">
        <is>
          <t>Book Time Off · Puhkusegraafik</t>
        </is>
      </c>
    </row>
    <row r="3">
      <c r="B3" s="2" t="inlineStr">
        <is>
          <t>Tasuta mall · Puhkuse arvestus Eesti tiimidele · Töötab Excelis ja Google'i Tabelites</t>
        </is>
      </c>
    </row>
    <row r="5">
      <c r="B5" s="3" t="inlineStr">
        <is>
          <t>MILLEKS SEE MALL ON</t>
        </is>
      </c>
    </row>
    <row r="6">
      <c r="B6" s="4" t="inlineStr">
        <is>
          <t>Lihtne puhkusegraafik väikestele Eesti tiimidele, üles ehitatud valemitele. Loeb puhkusepäevad kalendripäevades (nädalavahetused arvestatakse, riigipühad mitte), peab arvet iga töötaja normi, kasutatud ja järelejäänud päevade üle ning näitab kogu aastat ühel kalendril.</t>
        </is>
      </c>
    </row>
    <row r="8">
      <c r="B8" s="3" t="inlineStr">
        <is>
          <t>KUIDAS TOIMIDA · SAMM-SAMMULT</t>
        </is>
      </c>
    </row>
    <row r="9">
      <c r="B9" s="3" t="inlineStr">
        <is>
          <t>1. Seaded</t>
        </is>
      </c>
    </row>
    <row r="10">
      <c r="B10" s="4" t="inlineStr">
        <is>
          <t>Sisesta ettevõtte nimi, puhkuseaasta algus ja põhipuhkuse norm. Kollased lahtrid on sinu sisestused, muuda neid. Valged lahtrid on valemid, neid ära puutu.</t>
        </is>
      </c>
    </row>
    <row r="12">
      <c r="B12" s="3" t="inlineStr">
        <is>
          <t>2. Töötajad</t>
        </is>
      </c>
    </row>
    <row r="13">
      <c r="B13" s="4" t="inlineStr">
        <is>
          <t>Lisa iga tiimiliige: nimi, tööle asumise kuupäev, aastanorm (kalendripäeva) ja võimalik eelmisest aastast ülekantu. Veerg „Selle aasta õigus" väheneb aasta keskel tööle asumisel ja lahkumisel automaatselt.</t>
        </is>
      </c>
    </row>
    <row r="15">
      <c r="B15" s="3" t="inlineStr">
        <is>
          <t>3. Puhkuste logi</t>
        </is>
      </c>
    </row>
    <row r="16">
      <c r="B16" s="4" t="inlineStr">
        <is>
          <t>Kirjuta iga puhkus: vali töötaja, vali puhkuse liik ning sisesta algus- ja lõppkuupäev. Veerg „Päevad" loeb ise kalendripäevad ja jätab riigipühad välja.</t>
        </is>
      </c>
    </row>
    <row r="18">
      <c r="B18" s="3" t="inlineStr">
        <is>
          <t>4. Ülevaade</t>
        </is>
      </c>
    </row>
    <row r="19">
      <c r="B19" s="4" t="inlineStr">
        <is>
          <t>Kokkuvõte töötajate kaupa: õigus, kasutatud (kinnitatud), broneeritud (ootel), jääk. Kui jääk langeb alla nulli, muutub lahter punaseks.</t>
        </is>
      </c>
    </row>
    <row r="21">
      <c r="B21" s="3" t="inlineStr">
        <is>
          <t>5. Aastakalender</t>
        </is>
      </c>
    </row>
    <row r="22">
      <c r="B22" s="4" t="inlineStr">
        <is>
          <t>Kogu aasta ühel ekraanil. Read = töötajad, veerud = aasta nädalad. Lahter muutub siniseks, kui sellel nädalal on puhkus kirjas.</t>
        </is>
      </c>
    </row>
    <row r="24">
      <c r="B24" s="3" t="inlineStr">
        <is>
          <t>Riigipühad</t>
        </is>
      </c>
    </row>
    <row r="25">
      <c r="B25" s="4" t="inlineStr">
        <is>
          <t>Võrdlusandmed. Eesti tegelikud riigipühad aastateks 2026 ja 2027 on ette täidetud ega lähe puhkusepäevade hulka.</t>
        </is>
      </c>
    </row>
    <row r="27">
      <c r="B27" s="3" t="inlineStr">
        <is>
          <t>KASUTAMINE GOOGLE'I TABELITES</t>
        </is>
      </c>
    </row>
    <row r="28">
      <c r="B28" s="4" t="inlineStr">
        <is>
          <t>Lae .xlsx alla, mine drive.google.com, lae fail üles ja ava see Google'i Tabelitega. Valemid, rippmenüüd ja värvid säilivad.</t>
        </is>
      </c>
    </row>
    <row r="30">
      <c r="B30" s="3" t="inlineStr">
        <is>
          <t>OLULINE · KALENDRIPÄEVAD, MITTE TÖÖPÄEVAD</t>
        </is>
      </c>
    </row>
    <row r="31">
      <c r="B31" s="4" t="inlineStr">
        <is>
          <t>Eesti põhipuhkus on 28 kalendripäeva aastas (töölepingu seaduse § 55), see tähendab kalendripäevi koos nädalavahetustega, umbes 20 tööpäeva. Riigipühad puhkuse sees ei lähe arvesse, nädalavahetused lähevad. Kontrollitud juuli 2026.</t>
        </is>
      </c>
    </row>
    <row r="33">
      <c r="B33" s="3" t="inlineStr">
        <is>
          <t>ÕIGUSLIK MÄRKUS</t>
        </is>
      </c>
    </row>
    <row r="34">
      <c r="B34" s="4" t="inlineStr">
        <is>
          <t>See mall ei ole õigusnõu. Kahtluse korral tutvu töölepingu seadusega (riigiteataja.ee) või küsi asjatundja nõu. Malli pakutakse nii, nagu see on, ilma garantiita.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B2:D19"/>
  <sheetViews>
    <sheetView showGridLines="0" workbookViewId="0">
      <selection activeCell="A1" sqref="A1"/>
    </sheetView>
  </sheetViews>
  <sheetFormatPr baseColWidth="8" defaultRowHeight="15"/>
  <cols>
    <col width="4" customWidth="1" min="1" max="1"/>
    <col width="40" customWidth="1" min="2" max="2"/>
    <col width="28" customWidth="1" min="3" max="3"/>
    <col width="72" customWidth="1" min="4" max="4"/>
  </cols>
  <sheetData>
    <row r="2">
      <c r="B2" s="5" t="inlineStr">
        <is>
          <t>Seaded</t>
        </is>
      </c>
    </row>
    <row r="3">
      <c r="B3" s="6" t="inlineStr">
        <is>
          <t>Kollased lahtrid = sisestused (muuda). Sinised lahtrid = arvutatud.</t>
        </is>
      </c>
    </row>
    <row r="5">
      <c r="B5" s="7" t="inlineStr">
        <is>
          <t>Ettevõte</t>
        </is>
      </c>
    </row>
    <row r="6">
      <c r="B6" s="8" t="inlineStr">
        <is>
          <t>Ettevõtte nimi</t>
        </is>
      </c>
      <c r="C6" s="9" t="inlineStr">
        <is>
          <t>Näidis OÜ</t>
        </is>
      </c>
      <c r="D6" s="2" t="inlineStr">
        <is>
          <t>Asenda oma ettevõtte nimega.</t>
        </is>
      </c>
    </row>
    <row r="8">
      <c r="B8" s="7" t="inlineStr">
        <is>
          <t>Puhkuseaasta</t>
        </is>
      </c>
    </row>
    <row r="9">
      <c r="B9" s="8" t="inlineStr">
        <is>
          <t>Puhkuseaasta algus</t>
        </is>
      </c>
      <c r="C9" s="24" t="n">
        <v>46023</v>
      </c>
      <c r="D9" s="2" t="inlineStr">
        <is>
          <t>Eestis arvestatakse puhkust kalendriaasta kohta, jäta 1. jaanuar.</t>
        </is>
      </c>
    </row>
    <row r="10">
      <c r="B10" s="8" t="inlineStr">
        <is>
          <t>Puhkuseaasta lõpp</t>
        </is>
      </c>
      <c r="C10" s="25">
        <f>EDATE(C9,12)-1</f>
        <v/>
      </c>
      <c r="D10" s="2" t="inlineStr">
        <is>
          <t>Arvutatakse ise: 12 kuud algusest miinus üks päev.</t>
        </is>
      </c>
    </row>
    <row r="12">
      <c r="B12" s="7" t="inlineStr">
        <is>
          <t>Riigipühad</t>
        </is>
      </c>
    </row>
    <row r="13">
      <c r="B13" s="8" t="inlineStr">
        <is>
          <t>Riigipühade loend</t>
        </is>
      </c>
      <c r="C13" s="12" t="inlineStr">
        <is>
          <t>Eesti (üleriigiline)</t>
        </is>
      </c>
      <c r="D13" s="2" t="inlineStr">
        <is>
          <t>Eesti 12 riigipüha aastateks 2026 ja 2027 on ette täidetud lehel Riigipühad.</t>
        </is>
      </c>
    </row>
    <row r="15">
      <c r="B15" s="7" t="inlineStr">
        <is>
          <t>Põhipuhkuse norm</t>
        </is>
      </c>
    </row>
    <row r="16">
      <c r="B16" s="8" t="inlineStr">
        <is>
          <t>Põhipuhkuse norm (kalendripäeva)</t>
        </is>
      </c>
      <c r="C16" s="9" t="n">
        <v>28</v>
      </c>
      <c r="D16" s="2" t="inlineStr">
        <is>
          <t>Kalendripäeva täistööajaga töötaja kohta aastas. Seadusega vähemalt 28 kalendripäeva (§ 55). Alaealisel ja vähenenud töövõimega töötajal 35; õppe- ja teadustöös 35 kuni 56.</t>
        </is>
      </c>
    </row>
    <row r="17">
      <c r="B17" s="8" t="inlineStr">
        <is>
          <t>Kas riigipühad arvestatakse puhkusepäevaks?</t>
        </is>
      </c>
      <c r="C17" s="9" t="inlineStr">
        <is>
          <t>Ei</t>
        </is>
      </c>
      <c r="D17" s="2" t="inlineStr">
        <is>
          <t>Jäta „Ei". Siis jäetakse puhkuse sisse jäävad riigipühad päevade arvestusest ise välja (seaduse järgi õige).</t>
        </is>
      </c>
    </row>
    <row r="19">
      <c r="B19" s="7" t="inlineStr">
        <is>
          <t>Vihje:</t>
        </is>
      </c>
      <c r="C19" s="4" t="inlineStr">
        <is>
          <t>Leht Riigipühad kandub kõikidesse päevaarvestustesse ise.</t>
        </is>
      </c>
    </row>
  </sheetData>
  <dataValidations count="1">
    <dataValidation sqref="C17" showDropDown="0" showInputMessage="0" showErrorMessage="0" allowBlank="0" type="list">
      <formula1>"Jah,Ei"</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I36"/>
  <sheetViews>
    <sheetView showGridLines="0" workbookViewId="0">
      <selection activeCell="A1" sqref="A1"/>
    </sheetView>
  </sheetViews>
  <sheetFormatPr baseColWidth="8" defaultRowHeight="15"/>
  <cols>
    <col width="22" customWidth="1" min="1" max="1"/>
    <col width="16" customWidth="1" min="2" max="2"/>
    <col width="16" customWidth="1" min="3" max="3"/>
    <col width="18" customWidth="1" min="4" max="4"/>
    <col width="16" customWidth="1" min="5" max="5"/>
    <col width="16" customWidth="1" min="6" max="6"/>
    <col width="12" customWidth="1" min="7" max="7"/>
    <col width="13" customWidth="1" min="8" max="8"/>
    <col width="12" customWidth="1" min="9" max="9"/>
  </cols>
  <sheetData>
    <row r="1">
      <c r="A1" s="5" t="inlineStr">
        <is>
          <t>Töötajad</t>
        </is>
      </c>
    </row>
    <row r="2">
      <c r="A2" s="6" t="inlineStr">
        <is>
          <t>Üks rida töötaja kohta. Kollased lahtrid on sisestused. Sinised arvutatakse ise. Valemeid ära kustuta.</t>
        </is>
      </c>
    </row>
    <row r="4">
      <c r="A4" s="13" t="inlineStr">
        <is>
          <t>Nimi</t>
        </is>
      </c>
      <c r="B4" s="13" t="inlineStr">
        <is>
          <t>Tööle asumine</t>
        </is>
      </c>
      <c r="C4" s="13" t="inlineStr">
        <is>
          <t>Lahkumine</t>
        </is>
      </c>
      <c r="D4" s="13" t="inlineStr">
        <is>
          <t>Norm (kalendripäeva)</t>
        </is>
      </c>
      <c r="E4" s="13" t="inlineStr">
        <is>
          <t>Ülekantud</t>
        </is>
      </c>
      <c r="F4" s="13" t="inlineStr">
        <is>
          <t>Selle aasta õigus</t>
        </is>
      </c>
      <c r="G4" s="13" t="inlineStr">
        <is>
          <t>Kasutatud</t>
        </is>
      </c>
      <c r="H4" s="13" t="inlineStr">
        <is>
          <t>Broneeritud</t>
        </is>
      </c>
      <c r="I4" s="13" t="inlineStr">
        <is>
          <t>Jääk</t>
        </is>
      </c>
    </row>
    <row r="5">
      <c r="A5" s="9" t="inlineStr">
        <is>
          <t>Kertu Saar</t>
        </is>
      </c>
      <c r="B5" s="26" t="n">
        <v>44634</v>
      </c>
      <c r="C5" s="26" t="n"/>
      <c r="D5" s="15" t="n">
        <v>28</v>
      </c>
      <c r="E5" s="15" t="n">
        <v>3</v>
      </c>
      <c r="F5" s="27">
        <f>IF($A5="","",ROUND($D5*MAX(0,MIN('1. Seaded'!$C$10,IF($C5="",'1. Seaded'!$C$10,$C5))-MAX('1. Seaded'!$C$9,$B5)+1)/('1. Seaded'!$C$10-'1. Seaded'!$C$9+1),1)+IF(AND($A5&lt;&gt;"",$B5&lt;='1. Seaded'!$C$9),$E5,0))</f>
        <v/>
      </c>
      <c r="G5" s="27">
        <f>IF($A5="","",SUMIFS('3. Puhkuste logi'!$E:$E,'3. Puhkuste logi'!$A:$A,$A5,'3. Puhkuste logi'!$B:$B,"Põhipuhkus",'3. Puhkuste logi'!$F:$F,"Kinnitatud",'3. Puhkuste logi'!$C:$C,"&gt;="&amp;'1. Seaded'!$C$9,'3. Puhkuste logi'!$C:$C,"&lt;="&amp;'1. Seaded'!$C$10))</f>
        <v/>
      </c>
      <c r="H5" s="27">
        <f>IF($A5="","",SUMIFS('3. Puhkuste logi'!$E:$E,'3. Puhkuste logi'!$A:$A,$A5,'3. Puhkuste logi'!$B:$B,"Põhipuhkus",'3. Puhkuste logi'!$F:$F,"Ootel",'3. Puhkuste logi'!$C:$C,"&gt;="&amp;'1. Seaded'!$C$9,'3. Puhkuste logi'!$C:$C,"&lt;="&amp;'1. Seaded'!$C$10))</f>
        <v/>
      </c>
      <c r="I5" s="27">
        <f>IF($A5="","",$F5-$G5-$H5)</f>
        <v/>
      </c>
    </row>
    <row r="6">
      <c r="A6" s="9" t="inlineStr">
        <is>
          <t>Marko Ilves</t>
        </is>
      </c>
      <c r="B6" s="26" t="n">
        <v>45444</v>
      </c>
      <c r="C6" s="26" t="n"/>
      <c r="D6" s="15" t="n">
        <v>28</v>
      </c>
      <c r="E6" s="15" t="n">
        <v>0</v>
      </c>
      <c r="F6" s="27">
        <f>IF($A6="","",ROUND($D6*MAX(0,MIN('1. Seaded'!$C$10,IF($C6="",'1. Seaded'!$C$10,$C6))-MAX('1. Seaded'!$C$9,$B6)+1)/('1. Seaded'!$C$10-'1. Seaded'!$C$9+1),1)+IF(AND($A6&lt;&gt;"",$B6&lt;='1. Seaded'!$C$9),$E6,0))</f>
        <v/>
      </c>
      <c r="G6" s="27">
        <f>IF($A6="","",SUMIFS('3. Puhkuste logi'!$E:$E,'3. Puhkuste logi'!$A:$A,$A6,'3. Puhkuste logi'!$B:$B,"Põhipuhkus",'3. Puhkuste logi'!$F:$F,"Kinnitatud",'3. Puhkuste logi'!$C:$C,"&gt;="&amp;'1. Seaded'!$C$9,'3. Puhkuste logi'!$C:$C,"&lt;="&amp;'1. Seaded'!$C$10))</f>
        <v/>
      </c>
      <c r="H6" s="27">
        <f>IF($A6="","",SUMIFS('3. Puhkuste logi'!$E:$E,'3. Puhkuste logi'!$A:$A,$A6,'3. Puhkuste logi'!$B:$B,"Põhipuhkus",'3. Puhkuste logi'!$F:$F,"Ootel",'3. Puhkuste logi'!$C:$C,"&gt;="&amp;'1. Seaded'!$C$9,'3. Puhkuste logi'!$C:$C,"&lt;="&amp;'1. Seaded'!$C$10))</f>
        <v/>
      </c>
      <c r="I6" s="27">
        <f>IF($A6="","",$F6-$G6-$H6)</f>
        <v/>
      </c>
    </row>
    <row r="7">
      <c r="A7" s="9" t="inlineStr">
        <is>
          <t>Kadri Tamm</t>
        </is>
      </c>
      <c r="B7" s="26" t="n">
        <v>46068</v>
      </c>
      <c r="C7" s="26" t="n"/>
      <c r="D7" s="15" t="n">
        <v>28</v>
      </c>
      <c r="E7" s="15" t="n">
        <v>0</v>
      </c>
      <c r="F7" s="27">
        <f>IF($A7="","",ROUND($D7*MAX(0,MIN('1. Seaded'!$C$10,IF($C7="",'1. Seaded'!$C$10,$C7))-MAX('1. Seaded'!$C$9,$B7)+1)/('1. Seaded'!$C$10-'1. Seaded'!$C$9+1),1)+IF(AND($A7&lt;&gt;"",$B7&lt;='1. Seaded'!$C$9),$E7,0))</f>
        <v/>
      </c>
      <c r="G7" s="27">
        <f>IF($A7="","",SUMIFS('3. Puhkuste logi'!$E:$E,'3. Puhkuste logi'!$A:$A,$A7,'3. Puhkuste logi'!$B:$B,"Põhipuhkus",'3. Puhkuste logi'!$F:$F,"Kinnitatud",'3. Puhkuste logi'!$C:$C,"&gt;="&amp;'1. Seaded'!$C$9,'3. Puhkuste logi'!$C:$C,"&lt;="&amp;'1. Seaded'!$C$10))</f>
        <v/>
      </c>
      <c r="H7" s="27">
        <f>IF($A7="","",SUMIFS('3. Puhkuste logi'!$E:$E,'3. Puhkuste logi'!$A:$A,$A7,'3. Puhkuste logi'!$B:$B,"Põhipuhkus",'3. Puhkuste logi'!$F:$F,"Ootel",'3. Puhkuste logi'!$C:$C,"&gt;="&amp;'1. Seaded'!$C$9,'3. Puhkuste logi'!$C:$C,"&lt;="&amp;'1. Seaded'!$C$10))</f>
        <v/>
      </c>
      <c r="I7" s="27">
        <f>IF($A7="","",$F7-$G7-$H7)</f>
        <v/>
      </c>
    </row>
    <row r="8">
      <c r="A8" s="9" t="inlineStr">
        <is>
          <t>Jaan Kask</t>
        </is>
      </c>
      <c r="B8" s="26" t="n">
        <v>44417</v>
      </c>
      <c r="C8" s="26" t="n"/>
      <c r="D8" s="15" t="n">
        <v>28</v>
      </c>
      <c r="E8" s="15" t="n">
        <v>1</v>
      </c>
      <c r="F8" s="27">
        <f>IF($A8="","",ROUND($D8*MAX(0,MIN('1. Seaded'!$C$10,IF($C8="",'1. Seaded'!$C$10,$C8))-MAX('1. Seaded'!$C$9,$B8)+1)/('1. Seaded'!$C$10-'1. Seaded'!$C$9+1),1)+IF(AND($A8&lt;&gt;"",$B8&lt;='1. Seaded'!$C$9),$E8,0))</f>
        <v/>
      </c>
      <c r="G8" s="27">
        <f>IF($A8="","",SUMIFS('3. Puhkuste logi'!$E:$E,'3. Puhkuste logi'!$A:$A,$A8,'3. Puhkuste logi'!$B:$B,"Põhipuhkus",'3. Puhkuste logi'!$F:$F,"Kinnitatud",'3. Puhkuste logi'!$C:$C,"&gt;="&amp;'1. Seaded'!$C$9,'3. Puhkuste logi'!$C:$C,"&lt;="&amp;'1. Seaded'!$C$10))</f>
        <v/>
      </c>
      <c r="H8" s="27">
        <f>IF($A8="","",SUMIFS('3. Puhkuste logi'!$E:$E,'3. Puhkuste logi'!$A:$A,$A8,'3. Puhkuste logi'!$B:$B,"Põhipuhkus",'3. Puhkuste logi'!$F:$F,"Ootel",'3. Puhkuste logi'!$C:$C,"&gt;="&amp;'1. Seaded'!$C$9,'3. Puhkuste logi'!$C:$C,"&lt;="&amp;'1. Seaded'!$C$10))</f>
        <v/>
      </c>
      <c r="I8" s="27">
        <f>IF($A8="","",$F8-$G8-$H8)</f>
        <v/>
      </c>
    </row>
    <row r="9">
      <c r="A9" s="9" t="inlineStr">
        <is>
          <t>Liis Mägi</t>
        </is>
      </c>
      <c r="B9" s="26" t="n">
        <v>43836</v>
      </c>
      <c r="C9" s="26" t="n">
        <v>46295</v>
      </c>
      <c r="D9" s="15" t="n">
        <v>28</v>
      </c>
      <c r="E9" s="15" t="n">
        <v>0</v>
      </c>
      <c r="F9" s="27">
        <f>IF($A9="","",ROUND($D9*MAX(0,MIN('1. Seaded'!$C$10,IF($C9="",'1. Seaded'!$C$10,$C9))-MAX('1. Seaded'!$C$9,$B9)+1)/('1. Seaded'!$C$10-'1. Seaded'!$C$9+1),1)+IF(AND($A9&lt;&gt;"",$B9&lt;='1. Seaded'!$C$9),$E9,0))</f>
        <v/>
      </c>
      <c r="G9" s="27">
        <f>IF($A9="","",SUMIFS('3. Puhkuste logi'!$E:$E,'3. Puhkuste logi'!$A:$A,$A9,'3. Puhkuste logi'!$B:$B,"Põhipuhkus",'3. Puhkuste logi'!$F:$F,"Kinnitatud",'3. Puhkuste logi'!$C:$C,"&gt;="&amp;'1. Seaded'!$C$9,'3. Puhkuste logi'!$C:$C,"&lt;="&amp;'1. Seaded'!$C$10))</f>
        <v/>
      </c>
      <c r="H9" s="27">
        <f>IF($A9="","",SUMIFS('3. Puhkuste logi'!$E:$E,'3. Puhkuste logi'!$A:$A,$A9,'3. Puhkuste logi'!$B:$B,"Põhipuhkus",'3. Puhkuste logi'!$F:$F,"Ootel",'3. Puhkuste logi'!$C:$C,"&gt;="&amp;'1. Seaded'!$C$9,'3. Puhkuste logi'!$C:$C,"&lt;="&amp;'1. Seaded'!$C$10))</f>
        <v/>
      </c>
      <c r="I9" s="27">
        <f>IF($A9="","",$F9-$G9-$H9)</f>
        <v/>
      </c>
    </row>
    <row r="10">
      <c r="B10" s="26" t="n"/>
      <c r="C10" s="26" t="n"/>
      <c r="D10" s="15" t="n"/>
      <c r="E10" s="15" t="n"/>
      <c r="F10" s="27">
        <f>IF($A10="","",ROUND($D10*MAX(0,MIN('1. Seaded'!$C$10,IF($C10="",'1. Seaded'!$C$10,$C10))-MAX('1. Seaded'!$C$9,$B10)+1)/('1. Seaded'!$C$10-'1. Seaded'!$C$9+1),1)+IF(AND($A10&lt;&gt;"",$B10&lt;='1. Seaded'!$C$9),$E10,0))</f>
        <v/>
      </c>
      <c r="G10" s="27">
        <f>IF($A10="","",SUMIFS('3. Puhkuste logi'!$E:$E,'3. Puhkuste logi'!$A:$A,$A10,'3. Puhkuste logi'!$B:$B,"Põhipuhkus",'3. Puhkuste logi'!$F:$F,"Kinnitatud",'3. Puhkuste logi'!$C:$C,"&gt;="&amp;'1. Seaded'!$C$9,'3. Puhkuste logi'!$C:$C,"&lt;="&amp;'1. Seaded'!$C$10))</f>
        <v/>
      </c>
      <c r="H10" s="27">
        <f>IF($A10="","",SUMIFS('3. Puhkuste logi'!$E:$E,'3. Puhkuste logi'!$A:$A,$A10,'3. Puhkuste logi'!$B:$B,"Põhipuhkus",'3. Puhkuste logi'!$F:$F,"Ootel",'3. Puhkuste logi'!$C:$C,"&gt;="&amp;'1. Seaded'!$C$9,'3. Puhkuste logi'!$C:$C,"&lt;="&amp;'1. Seaded'!$C$10))</f>
        <v/>
      </c>
      <c r="I10" s="27">
        <f>IF($A10="","",$F10-$G10-$H10)</f>
        <v/>
      </c>
    </row>
    <row r="11">
      <c r="B11" s="26" t="n"/>
      <c r="C11" s="26" t="n"/>
      <c r="D11" s="15" t="n"/>
      <c r="E11" s="15" t="n"/>
      <c r="F11" s="27">
        <f>IF($A11="","",ROUND($D11*MAX(0,MIN('1. Seaded'!$C$10,IF($C11="",'1. Seaded'!$C$10,$C11))-MAX('1. Seaded'!$C$9,$B11)+1)/('1. Seaded'!$C$10-'1. Seaded'!$C$9+1),1)+IF(AND($A11&lt;&gt;"",$B11&lt;='1. Seaded'!$C$9),$E11,0))</f>
        <v/>
      </c>
      <c r="G11" s="27">
        <f>IF($A11="","",SUMIFS('3. Puhkuste logi'!$E:$E,'3. Puhkuste logi'!$A:$A,$A11,'3. Puhkuste logi'!$B:$B,"Põhipuhkus",'3. Puhkuste logi'!$F:$F,"Kinnitatud",'3. Puhkuste logi'!$C:$C,"&gt;="&amp;'1. Seaded'!$C$9,'3. Puhkuste logi'!$C:$C,"&lt;="&amp;'1. Seaded'!$C$10))</f>
        <v/>
      </c>
      <c r="H11" s="27">
        <f>IF($A11="","",SUMIFS('3. Puhkuste logi'!$E:$E,'3. Puhkuste logi'!$A:$A,$A11,'3. Puhkuste logi'!$B:$B,"Põhipuhkus",'3. Puhkuste logi'!$F:$F,"Ootel",'3. Puhkuste logi'!$C:$C,"&gt;="&amp;'1. Seaded'!$C$9,'3. Puhkuste logi'!$C:$C,"&lt;="&amp;'1. Seaded'!$C$10))</f>
        <v/>
      </c>
      <c r="I11" s="27">
        <f>IF($A11="","",$F11-$G11-$H11)</f>
        <v/>
      </c>
    </row>
    <row r="12">
      <c r="B12" s="26" t="n"/>
      <c r="C12" s="26" t="n"/>
      <c r="D12" s="15" t="n"/>
      <c r="E12" s="15" t="n"/>
      <c r="F12" s="27">
        <f>IF($A12="","",ROUND($D12*MAX(0,MIN('1. Seaded'!$C$10,IF($C12="",'1. Seaded'!$C$10,$C12))-MAX('1. Seaded'!$C$9,$B12)+1)/('1. Seaded'!$C$10-'1. Seaded'!$C$9+1),1)+IF(AND($A12&lt;&gt;"",$B12&lt;='1. Seaded'!$C$9),$E12,0))</f>
        <v/>
      </c>
      <c r="G12" s="27">
        <f>IF($A12="","",SUMIFS('3. Puhkuste logi'!$E:$E,'3. Puhkuste logi'!$A:$A,$A12,'3. Puhkuste logi'!$B:$B,"Põhipuhkus",'3. Puhkuste logi'!$F:$F,"Kinnitatud",'3. Puhkuste logi'!$C:$C,"&gt;="&amp;'1. Seaded'!$C$9,'3. Puhkuste logi'!$C:$C,"&lt;="&amp;'1. Seaded'!$C$10))</f>
        <v/>
      </c>
      <c r="H12" s="27">
        <f>IF($A12="","",SUMIFS('3. Puhkuste logi'!$E:$E,'3. Puhkuste logi'!$A:$A,$A12,'3. Puhkuste logi'!$B:$B,"Põhipuhkus",'3. Puhkuste logi'!$F:$F,"Ootel",'3. Puhkuste logi'!$C:$C,"&gt;="&amp;'1. Seaded'!$C$9,'3. Puhkuste logi'!$C:$C,"&lt;="&amp;'1. Seaded'!$C$10))</f>
        <v/>
      </c>
      <c r="I12" s="27">
        <f>IF($A12="","",$F12-$G12-$H12)</f>
        <v/>
      </c>
    </row>
    <row r="13">
      <c r="B13" s="26" t="n"/>
      <c r="C13" s="26" t="n"/>
      <c r="D13" s="15" t="n"/>
      <c r="E13" s="15" t="n"/>
      <c r="F13" s="27">
        <f>IF($A13="","",ROUND($D13*MAX(0,MIN('1. Seaded'!$C$10,IF($C13="",'1. Seaded'!$C$10,$C13))-MAX('1. Seaded'!$C$9,$B13)+1)/('1. Seaded'!$C$10-'1. Seaded'!$C$9+1),1)+IF(AND($A13&lt;&gt;"",$B13&lt;='1. Seaded'!$C$9),$E13,0))</f>
        <v/>
      </c>
      <c r="G13" s="27">
        <f>IF($A13="","",SUMIFS('3. Puhkuste logi'!$E:$E,'3. Puhkuste logi'!$A:$A,$A13,'3. Puhkuste logi'!$B:$B,"Põhipuhkus",'3. Puhkuste logi'!$F:$F,"Kinnitatud",'3. Puhkuste logi'!$C:$C,"&gt;="&amp;'1. Seaded'!$C$9,'3. Puhkuste logi'!$C:$C,"&lt;="&amp;'1. Seaded'!$C$10))</f>
        <v/>
      </c>
      <c r="H13" s="27">
        <f>IF($A13="","",SUMIFS('3. Puhkuste logi'!$E:$E,'3. Puhkuste logi'!$A:$A,$A13,'3. Puhkuste logi'!$B:$B,"Põhipuhkus",'3. Puhkuste logi'!$F:$F,"Ootel",'3. Puhkuste logi'!$C:$C,"&gt;="&amp;'1. Seaded'!$C$9,'3. Puhkuste logi'!$C:$C,"&lt;="&amp;'1. Seaded'!$C$10))</f>
        <v/>
      </c>
      <c r="I13" s="27">
        <f>IF($A13="","",$F13-$G13-$H13)</f>
        <v/>
      </c>
    </row>
    <row r="14">
      <c r="B14" s="26" t="n"/>
      <c r="C14" s="26" t="n"/>
      <c r="D14" s="15" t="n"/>
      <c r="E14" s="15" t="n"/>
      <c r="F14" s="27">
        <f>IF($A14="","",ROUND($D14*MAX(0,MIN('1. Seaded'!$C$10,IF($C14="",'1. Seaded'!$C$10,$C14))-MAX('1. Seaded'!$C$9,$B14)+1)/('1. Seaded'!$C$10-'1. Seaded'!$C$9+1),1)+IF(AND($A14&lt;&gt;"",$B14&lt;='1. Seaded'!$C$9),$E14,0))</f>
        <v/>
      </c>
      <c r="G14" s="27">
        <f>IF($A14="","",SUMIFS('3. Puhkuste logi'!$E:$E,'3. Puhkuste logi'!$A:$A,$A14,'3. Puhkuste logi'!$B:$B,"Põhipuhkus",'3. Puhkuste logi'!$F:$F,"Kinnitatud",'3. Puhkuste logi'!$C:$C,"&gt;="&amp;'1. Seaded'!$C$9,'3. Puhkuste logi'!$C:$C,"&lt;="&amp;'1. Seaded'!$C$10))</f>
        <v/>
      </c>
      <c r="H14" s="27">
        <f>IF($A14="","",SUMIFS('3. Puhkuste logi'!$E:$E,'3. Puhkuste logi'!$A:$A,$A14,'3. Puhkuste logi'!$B:$B,"Põhipuhkus",'3. Puhkuste logi'!$F:$F,"Ootel",'3. Puhkuste logi'!$C:$C,"&gt;="&amp;'1. Seaded'!$C$9,'3. Puhkuste logi'!$C:$C,"&lt;="&amp;'1. Seaded'!$C$10))</f>
        <v/>
      </c>
      <c r="I14" s="27">
        <f>IF($A14="","",$F14-$G14-$H14)</f>
        <v/>
      </c>
    </row>
    <row r="15">
      <c r="B15" s="26" t="n"/>
      <c r="C15" s="26" t="n"/>
      <c r="D15" s="15" t="n"/>
      <c r="E15" s="15" t="n"/>
      <c r="F15" s="27">
        <f>IF($A15="","",ROUND($D15*MAX(0,MIN('1. Seaded'!$C$10,IF($C15="",'1. Seaded'!$C$10,$C15))-MAX('1. Seaded'!$C$9,$B15)+1)/('1. Seaded'!$C$10-'1. Seaded'!$C$9+1),1)+IF(AND($A15&lt;&gt;"",$B15&lt;='1. Seaded'!$C$9),$E15,0))</f>
        <v/>
      </c>
      <c r="G15" s="27">
        <f>IF($A15="","",SUMIFS('3. Puhkuste logi'!$E:$E,'3. Puhkuste logi'!$A:$A,$A15,'3. Puhkuste logi'!$B:$B,"Põhipuhkus",'3. Puhkuste logi'!$F:$F,"Kinnitatud",'3. Puhkuste logi'!$C:$C,"&gt;="&amp;'1. Seaded'!$C$9,'3. Puhkuste logi'!$C:$C,"&lt;="&amp;'1. Seaded'!$C$10))</f>
        <v/>
      </c>
      <c r="H15" s="27">
        <f>IF($A15="","",SUMIFS('3. Puhkuste logi'!$E:$E,'3. Puhkuste logi'!$A:$A,$A15,'3. Puhkuste logi'!$B:$B,"Põhipuhkus",'3. Puhkuste logi'!$F:$F,"Ootel",'3. Puhkuste logi'!$C:$C,"&gt;="&amp;'1. Seaded'!$C$9,'3. Puhkuste logi'!$C:$C,"&lt;="&amp;'1. Seaded'!$C$10))</f>
        <v/>
      </c>
      <c r="I15" s="27">
        <f>IF($A15="","",$F15-$G15-$H15)</f>
        <v/>
      </c>
    </row>
    <row r="16">
      <c r="B16" s="26" t="n"/>
      <c r="C16" s="26" t="n"/>
      <c r="D16" s="15" t="n"/>
      <c r="E16" s="15" t="n"/>
      <c r="F16" s="27">
        <f>IF($A16="","",ROUND($D16*MAX(0,MIN('1. Seaded'!$C$10,IF($C16="",'1. Seaded'!$C$10,$C16))-MAX('1. Seaded'!$C$9,$B16)+1)/('1. Seaded'!$C$10-'1. Seaded'!$C$9+1),1)+IF(AND($A16&lt;&gt;"",$B16&lt;='1. Seaded'!$C$9),$E16,0))</f>
        <v/>
      </c>
      <c r="G16" s="27">
        <f>IF($A16="","",SUMIFS('3. Puhkuste logi'!$E:$E,'3. Puhkuste logi'!$A:$A,$A16,'3. Puhkuste logi'!$B:$B,"Põhipuhkus",'3. Puhkuste logi'!$F:$F,"Kinnitatud",'3. Puhkuste logi'!$C:$C,"&gt;="&amp;'1. Seaded'!$C$9,'3. Puhkuste logi'!$C:$C,"&lt;="&amp;'1. Seaded'!$C$10))</f>
        <v/>
      </c>
      <c r="H16" s="27">
        <f>IF($A16="","",SUMIFS('3. Puhkuste logi'!$E:$E,'3. Puhkuste logi'!$A:$A,$A16,'3. Puhkuste logi'!$B:$B,"Põhipuhkus",'3. Puhkuste logi'!$F:$F,"Ootel",'3. Puhkuste logi'!$C:$C,"&gt;="&amp;'1. Seaded'!$C$9,'3. Puhkuste logi'!$C:$C,"&lt;="&amp;'1. Seaded'!$C$10))</f>
        <v/>
      </c>
      <c r="I16" s="27">
        <f>IF($A16="","",$F16-$G16-$H16)</f>
        <v/>
      </c>
    </row>
    <row r="17">
      <c r="B17" s="26" t="n"/>
      <c r="C17" s="26" t="n"/>
      <c r="D17" s="15" t="n"/>
      <c r="E17" s="15" t="n"/>
      <c r="F17" s="27">
        <f>IF($A17="","",ROUND($D17*MAX(0,MIN('1. Seaded'!$C$10,IF($C17="",'1. Seaded'!$C$10,$C17))-MAX('1. Seaded'!$C$9,$B17)+1)/('1. Seaded'!$C$10-'1. Seaded'!$C$9+1),1)+IF(AND($A17&lt;&gt;"",$B17&lt;='1. Seaded'!$C$9),$E17,0))</f>
        <v/>
      </c>
      <c r="G17" s="27">
        <f>IF($A17="","",SUMIFS('3. Puhkuste logi'!$E:$E,'3. Puhkuste logi'!$A:$A,$A17,'3. Puhkuste logi'!$B:$B,"Põhipuhkus",'3. Puhkuste logi'!$F:$F,"Kinnitatud",'3. Puhkuste logi'!$C:$C,"&gt;="&amp;'1. Seaded'!$C$9,'3. Puhkuste logi'!$C:$C,"&lt;="&amp;'1. Seaded'!$C$10))</f>
        <v/>
      </c>
      <c r="H17" s="27">
        <f>IF($A17="","",SUMIFS('3. Puhkuste logi'!$E:$E,'3. Puhkuste logi'!$A:$A,$A17,'3. Puhkuste logi'!$B:$B,"Põhipuhkus",'3. Puhkuste logi'!$F:$F,"Ootel",'3. Puhkuste logi'!$C:$C,"&gt;="&amp;'1. Seaded'!$C$9,'3. Puhkuste logi'!$C:$C,"&lt;="&amp;'1. Seaded'!$C$10))</f>
        <v/>
      </c>
      <c r="I17" s="27">
        <f>IF($A17="","",$F17-$G17-$H17)</f>
        <v/>
      </c>
    </row>
    <row r="18">
      <c r="B18" s="26" t="n"/>
      <c r="C18" s="26" t="n"/>
      <c r="D18" s="15" t="n"/>
      <c r="E18" s="15" t="n"/>
      <c r="F18" s="27">
        <f>IF($A18="","",ROUND($D18*MAX(0,MIN('1. Seaded'!$C$10,IF($C18="",'1. Seaded'!$C$10,$C18))-MAX('1. Seaded'!$C$9,$B18)+1)/('1. Seaded'!$C$10-'1. Seaded'!$C$9+1),1)+IF(AND($A18&lt;&gt;"",$B18&lt;='1. Seaded'!$C$9),$E18,0))</f>
        <v/>
      </c>
      <c r="G18" s="27">
        <f>IF($A18="","",SUMIFS('3. Puhkuste logi'!$E:$E,'3. Puhkuste logi'!$A:$A,$A18,'3. Puhkuste logi'!$B:$B,"Põhipuhkus",'3. Puhkuste logi'!$F:$F,"Kinnitatud",'3. Puhkuste logi'!$C:$C,"&gt;="&amp;'1. Seaded'!$C$9,'3. Puhkuste logi'!$C:$C,"&lt;="&amp;'1. Seaded'!$C$10))</f>
        <v/>
      </c>
      <c r="H18" s="27">
        <f>IF($A18="","",SUMIFS('3. Puhkuste logi'!$E:$E,'3. Puhkuste logi'!$A:$A,$A18,'3. Puhkuste logi'!$B:$B,"Põhipuhkus",'3. Puhkuste logi'!$F:$F,"Ootel",'3. Puhkuste logi'!$C:$C,"&gt;="&amp;'1. Seaded'!$C$9,'3. Puhkuste logi'!$C:$C,"&lt;="&amp;'1. Seaded'!$C$10))</f>
        <v/>
      </c>
      <c r="I18" s="27">
        <f>IF($A18="","",$F18-$G18-$H18)</f>
        <v/>
      </c>
    </row>
    <row r="19">
      <c r="B19" s="26" t="n"/>
      <c r="C19" s="26" t="n"/>
      <c r="D19" s="15" t="n"/>
      <c r="E19" s="15" t="n"/>
      <c r="F19" s="27">
        <f>IF($A19="","",ROUND($D19*MAX(0,MIN('1. Seaded'!$C$10,IF($C19="",'1. Seaded'!$C$10,$C19))-MAX('1. Seaded'!$C$9,$B19)+1)/('1. Seaded'!$C$10-'1. Seaded'!$C$9+1),1)+IF(AND($A19&lt;&gt;"",$B19&lt;='1. Seaded'!$C$9),$E19,0))</f>
        <v/>
      </c>
      <c r="G19" s="27">
        <f>IF($A19="","",SUMIFS('3. Puhkuste logi'!$E:$E,'3. Puhkuste logi'!$A:$A,$A19,'3. Puhkuste logi'!$B:$B,"Põhipuhkus",'3. Puhkuste logi'!$F:$F,"Kinnitatud",'3. Puhkuste logi'!$C:$C,"&gt;="&amp;'1. Seaded'!$C$9,'3. Puhkuste logi'!$C:$C,"&lt;="&amp;'1. Seaded'!$C$10))</f>
        <v/>
      </c>
      <c r="H19" s="27">
        <f>IF($A19="","",SUMIFS('3. Puhkuste logi'!$E:$E,'3. Puhkuste logi'!$A:$A,$A19,'3. Puhkuste logi'!$B:$B,"Põhipuhkus",'3. Puhkuste logi'!$F:$F,"Ootel",'3. Puhkuste logi'!$C:$C,"&gt;="&amp;'1. Seaded'!$C$9,'3. Puhkuste logi'!$C:$C,"&lt;="&amp;'1. Seaded'!$C$10))</f>
        <v/>
      </c>
      <c r="I19" s="27">
        <f>IF($A19="","",$F19-$G19-$H19)</f>
        <v/>
      </c>
    </row>
    <row r="20">
      <c r="B20" s="26" t="n"/>
      <c r="C20" s="26" t="n"/>
      <c r="D20" s="15" t="n"/>
      <c r="E20" s="15" t="n"/>
      <c r="F20" s="27">
        <f>IF($A20="","",ROUND($D20*MAX(0,MIN('1. Seaded'!$C$10,IF($C20="",'1. Seaded'!$C$10,$C20))-MAX('1. Seaded'!$C$9,$B20)+1)/('1. Seaded'!$C$10-'1. Seaded'!$C$9+1),1)+IF(AND($A20&lt;&gt;"",$B20&lt;='1. Seaded'!$C$9),$E20,0))</f>
        <v/>
      </c>
      <c r="G20" s="27">
        <f>IF($A20="","",SUMIFS('3. Puhkuste logi'!$E:$E,'3. Puhkuste logi'!$A:$A,$A20,'3. Puhkuste logi'!$B:$B,"Põhipuhkus",'3. Puhkuste logi'!$F:$F,"Kinnitatud",'3. Puhkuste logi'!$C:$C,"&gt;="&amp;'1. Seaded'!$C$9,'3. Puhkuste logi'!$C:$C,"&lt;="&amp;'1. Seaded'!$C$10))</f>
        <v/>
      </c>
      <c r="H20" s="27">
        <f>IF($A20="","",SUMIFS('3. Puhkuste logi'!$E:$E,'3. Puhkuste logi'!$A:$A,$A20,'3. Puhkuste logi'!$B:$B,"Põhipuhkus",'3. Puhkuste logi'!$F:$F,"Ootel",'3. Puhkuste logi'!$C:$C,"&gt;="&amp;'1. Seaded'!$C$9,'3. Puhkuste logi'!$C:$C,"&lt;="&amp;'1. Seaded'!$C$10))</f>
        <v/>
      </c>
      <c r="I20" s="27">
        <f>IF($A20="","",$F20-$G20-$H20)</f>
        <v/>
      </c>
    </row>
    <row r="21">
      <c r="B21" s="26" t="n"/>
      <c r="C21" s="26" t="n"/>
      <c r="D21" s="15" t="n"/>
      <c r="E21" s="15" t="n"/>
      <c r="F21" s="27">
        <f>IF($A21="","",ROUND($D21*MAX(0,MIN('1. Seaded'!$C$10,IF($C21="",'1. Seaded'!$C$10,$C21))-MAX('1. Seaded'!$C$9,$B21)+1)/('1. Seaded'!$C$10-'1. Seaded'!$C$9+1),1)+IF(AND($A21&lt;&gt;"",$B21&lt;='1. Seaded'!$C$9),$E21,0))</f>
        <v/>
      </c>
      <c r="G21" s="27">
        <f>IF($A21="","",SUMIFS('3. Puhkuste logi'!$E:$E,'3. Puhkuste logi'!$A:$A,$A21,'3. Puhkuste logi'!$B:$B,"Põhipuhkus",'3. Puhkuste logi'!$F:$F,"Kinnitatud",'3. Puhkuste logi'!$C:$C,"&gt;="&amp;'1. Seaded'!$C$9,'3. Puhkuste logi'!$C:$C,"&lt;="&amp;'1. Seaded'!$C$10))</f>
        <v/>
      </c>
      <c r="H21" s="27">
        <f>IF($A21="","",SUMIFS('3. Puhkuste logi'!$E:$E,'3. Puhkuste logi'!$A:$A,$A21,'3. Puhkuste logi'!$B:$B,"Põhipuhkus",'3. Puhkuste logi'!$F:$F,"Ootel",'3. Puhkuste logi'!$C:$C,"&gt;="&amp;'1. Seaded'!$C$9,'3. Puhkuste logi'!$C:$C,"&lt;="&amp;'1. Seaded'!$C$10))</f>
        <v/>
      </c>
      <c r="I21" s="27">
        <f>IF($A21="","",$F21-$G21-$H21)</f>
        <v/>
      </c>
    </row>
    <row r="22">
      <c r="B22" s="26" t="n"/>
      <c r="C22" s="26" t="n"/>
      <c r="D22" s="15" t="n"/>
      <c r="E22" s="15" t="n"/>
      <c r="F22" s="27">
        <f>IF($A22="","",ROUND($D22*MAX(0,MIN('1. Seaded'!$C$10,IF($C22="",'1. Seaded'!$C$10,$C22))-MAX('1. Seaded'!$C$9,$B22)+1)/('1. Seaded'!$C$10-'1. Seaded'!$C$9+1),1)+IF(AND($A22&lt;&gt;"",$B22&lt;='1. Seaded'!$C$9),$E22,0))</f>
        <v/>
      </c>
      <c r="G22" s="27">
        <f>IF($A22="","",SUMIFS('3. Puhkuste logi'!$E:$E,'3. Puhkuste logi'!$A:$A,$A22,'3. Puhkuste logi'!$B:$B,"Põhipuhkus",'3. Puhkuste logi'!$F:$F,"Kinnitatud",'3. Puhkuste logi'!$C:$C,"&gt;="&amp;'1. Seaded'!$C$9,'3. Puhkuste logi'!$C:$C,"&lt;="&amp;'1. Seaded'!$C$10))</f>
        <v/>
      </c>
      <c r="H22" s="27">
        <f>IF($A22="","",SUMIFS('3. Puhkuste logi'!$E:$E,'3. Puhkuste logi'!$A:$A,$A22,'3. Puhkuste logi'!$B:$B,"Põhipuhkus",'3. Puhkuste logi'!$F:$F,"Ootel",'3. Puhkuste logi'!$C:$C,"&gt;="&amp;'1. Seaded'!$C$9,'3. Puhkuste logi'!$C:$C,"&lt;="&amp;'1. Seaded'!$C$10))</f>
        <v/>
      </c>
      <c r="I22" s="27">
        <f>IF($A22="","",$F22-$G22-$H22)</f>
        <v/>
      </c>
    </row>
    <row r="23">
      <c r="B23" s="26" t="n"/>
      <c r="C23" s="26" t="n"/>
      <c r="D23" s="15" t="n"/>
      <c r="E23" s="15" t="n"/>
      <c r="F23" s="27">
        <f>IF($A23="","",ROUND($D23*MAX(0,MIN('1. Seaded'!$C$10,IF($C23="",'1. Seaded'!$C$10,$C23))-MAX('1. Seaded'!$C$9,$B23)+1)/('1. Seaded'!$C$10-'1. Seaded'!$C$9+1),1)+IF(AND($A23&lt;&gt;"",$B23&lt;='1. Seaded'!$C$9),$E23,0))</f>
        <v/>
      </c>
      <c r="G23" s="27">
        <f>IF($A23="","",SUMIFS('3. Puhkuste logi'!$E:$E,'3. Puhkuste logi'!$A:$A,$A23,'3. Puhkuste logi'!$B:$B,"Põhipuhkus",'3. Puhkuste logi'!$F:$F,"Kinnitatud",'3. Puhkuste logi'!$C:$C,"&gt;="&amp;'1. Seaded'!$C$9,'3. Puhkuste logi'!$C:$C,"&lt;="&amp;'1. Seaded'!$C$10))</f>
        <v/>
      </c>
      <c r="H23" s="27">
        <f>IF($A23="","",SUMIFS('3. Puhkuste logi'!$E:$E,'3. Puhkuste logi'!$A:$A,$A23,'3. Puhkuste logi'!$B:$B,"Põhipuhkus",'3. Puhkuste logi'!$F:$F,"Ootel",'3. Puhkuste logi'!$C:$C,"&gt;="&amp;'1. Seaded'!$C$9,'3. Puhkuste logi'!$C:$C,"&lt;="&amp;'1. Seaded'!$C$10))</f>
        <v/>
      </c>
      <c r="I23" s="27">
        <f>IF($A23="","",$F23-$G23-$H23)</f>
        <v/>
      </c>
    </row>
    <row r="24">
      <c r="B24" s="26" t="n"/>
      <c r="C24" s="26" t="n"/>
      <c r="D24" s="15" t="n"/>
      <c r="E24" s="15" t="n"/>
      <c r="F24" s="27">
        <f>IF($A24="","",ROUND($D24*MAX(0,MIN('1. Seaded'!$C$10,IF($C24="",'1. Seaded'!$C$10,$C24))-MAX('1. Seaded'!$C$9,$B24)+1)/('1. Seaded'!$C$10-'1. Seaded'!$C$9+1),1)+IF(AND($A24&lt;&gt;"",$B24&lt;='1. Seaded'!$C$9),$E24,0))</f>
        <v/>
      </c>
      <c r="G24" s="27">
        <f>IF($A24="","",SUMIFS('3. Puhkuste logi'!$E:$E,'3. Puhkuste logi'!$A:$A,$A24,'3. Puhkuste logi'!$B:$B,"Põhipuhkus",'3. Puhkuste logi'!$F:$F,"Kinnitatud",'3. Puhkuste logi'!$C:$C,"&gt;="&amp;'1. Seaded'!$C$9,'3. Puhkuste logi'!$C:$C,"&lt;="&amp;'1. Seaded'!$C$10))</f>
        <v/>
      </c>
      <c r="H24" s="27">
        <f>IF($A24="","",SUMIFS('3. Puhkuste logi'!$E:$E,'3. Puhkuste logi'!$A:$A,$A24,'3. Puhkuste logi'!$B:$B,"Põhipuhkus",'3. Puhkuste logi'!$F:$F,"Ootel",'3. Puhkuste logi'!$C:$C,"&gt;="&amp;'1. Seaded'!$C$9,'3. Puhkuste logi'!$C:$C,"&lt;="&amp;'1. Seaded'!$C$10))</f>
        <v/>
      </c>
      <c r="I24" s="27">
        <f>IF($A24="","",$F24-$G24-$H24)</f>
        <v/>
      </c>
    </row>
    <row r="25">
      <c r="B25" s="26" t="n"/>
      <c r="C25" s="26" t="n"/>
      <c r="D25" s="15" t="n"/>
      <c r="E25" s="15" t="n"/>
      <c r="F25" s="27">
        <f>IF($A25="","",ROUND($D25*MAX(0,MIN('1. Seaded'!$C$10,IF($C25="",'1. Seaded'!$C$10,$C25))-MAX('1. Seaded'!$C$9,$B25)+1)/('1. Seaded'!$C$10-'1. Seaded'!$C$9+1),1)+IF(AND($A25&lt;&gt;"",$B25&lt;='1. Seaded'!$C$9),$E25,0))</f>
        <v/>
      </c>
      <c r="G25" s="27">
        <f>IF($A25="","",SUMIFS('3. Puhkuste logi'!$E:$E,'3. Puhkuste logi'!$A:$A,$A25,'3. Puhkuste logi'!$B:$B,"Põhipuhkus",'3. Puhkuste logi'!$F:$F,"Kinnitatud",'3. Puhkuste logi'!$C:$C,"&gt;="&amp;'1. Seaded'!$C$9,'3. Puhkuste logi'!$C:$C,"&lt;="&amp;'1. Seaded'!$C$10))</f>
        <v/>
      </c>
      <c r="H25" s="27">
        <f>IF($A25="","",SUMIFS('3. Puhkuste logi'!$E:$E,'3. Puhkuste logi'!$A:$A,$A25,'3. Puhkuste logi'!$B:$B,"Põhipuhkus",'3. Puhkuste logi'!$F:$F,"Ootel",'3. Puhkuste logi'!$C:$C,"&gt;="&amp;'1. Seaded'!$C$9,'3. Puhkuste logi'!$C:$C,"&lt;="&amp;'1. Seaded'!$C$10))</f>
        <v/>
      </c>
      <c r="I25" s="27">
        <f>IF($A25="","",$F25-$G25-$H25)</f>
        <v/>
      </c>
    </row>
    <row r="26">
      <c r="B26" s="26" t="n"/>
      <c r="C26" s="26" t="n"/>
      <c r="D26" s="15" t="n"/>
      <c r="E26" s="15" t="n"/>
      <c r="F26" s="27">
        <f>IF($A26="","",ROUND($D26*MAX(0,MIN('1. Seaded'!$C$10,IF($C26="",'1. Seaded'!$C$10,$C26))-MAX('1. Seaded'!$C$9,$B26)+1)/('1. Seaded'!$C$10-'1. Seaded'!$C$9+1),1)+IF(AND($A26&lt;&gt;"",$B26&lt;='1. Seaded'!$C$9),$E26,0))</f>
        <v/>
      </c>
      <c r="G26" s="27">
        <f>IF($A26="","",SUMIFS('3. Puhkuste logi'!$E:$E,'3. Puhkuste logi'!$A:$A,$A26,'3. Puhkuste logi'!$B:$B,"Põhipuhkus",'3. Puhkuste logi'!$F:$F,"Kinnitatud",'3. Puhkuste logi'!$C:$C,"&gt;="&amp;'1. Seaded'!$C$9,'3. Puhkuste logi'!$C:$C,"&lt;="&amp;'1. Seaded'!$C$10))</f>
        <v/>
      </c>
      <c r="H26" s="27">
        <f>IF($A26="","",SUMIFS('3. Puhkuste logi'!$E:$E,'3. Puhkuste logi'!$A:$A,$A26,'3. Puhkuste logi'!$B:$B,"Põhipuhkus",'3. Puhkuste logi'!$F:$F,"Ootel",'3. Puhkuste logi'!$C:$C,"&gt;="&amp;'1. Seaded'!$C$9,'3. Puhkuste logi'!$C:$C,"&lt;="&amp;'1. Seaded'!$C$10))</f>
        <v/>
      </c>
      <c r="I26" s="27">
        <f>IF($A26="","",$F26-$G26-$H26)</f>
        <v/>
      </c>
    </row>
    <row r="27">
      <c r="B27" s="26" t="n"/>
      <c r="C27" s="26" t="n"/>
      <c r="D27" s="15" t="n"/>
      <c r="E27" s="15" t="n"/>
      <c r="F27" s="27">
        <f>IF($A27="","",ROUND($D27*MAX(0,MIN('1. Seaded'!$C$10,IF($C27="",'1. Seaded'!$C$10,$C27))-MAX('1. Seaded'!$C$9,$B27)+1)/('1. Seaded'!$C$10-'1. Seaded'!$C$9+1),1)+IF(AND($A27&lt;&gt;"",$B27&lt;='1. Seaded'!$C$9),$E27,0))</f>
        <v/>
      </c>
      <c r="G27" s="27">
        <f>IF($A27="","",SUMIFS('3. Puhkuste logi'!$E:$E,'3. Puhkuste logi'!$A:$A,$A27,'3. Puhkuste logi'!$B:$B,"Põhipuhkus",'3. Puhkuste logi'!$F:$F,"Kinnitatud",'3. Puhkuste logi'!$C:$C,"&gt;="&amp;'1. Seaded'!$C$9,'3. Puhkuste logi'!$C:$C,"&lt;="&amp;'1. Seaded'!$C$10))</f>
        <v/>
      </c>
      <c r="H27" s="27">
        <f>IF($A27="","",SUMIFS('3. Puhkuste logi'!$E:$E,'3. Puhkuste logi'!$A:$A,$A27,'3. Puhkuste logi'!$B:$B,"Põhipuhkus",'3. Puhkuste logi'!$F:$F,"Ootel",'3. Puhkuste logi'!$C:$C,"&gt;="&amp;'1. Seaded'!$C$9,'3. Puhkuste logi'!$C:$C,"&lt;="&amp;'1. Seaded'!$C$10))</f>
        <v/>
      </c>
      <c r="I27" s="27">
        <f>IF($A27="","",$F27-$G27-$H27)</f>
        <v/>
      </c>
    </row>
    <row r="28">
      <c r="B28" s="26" t="n"/>
      <c r="C28" s="26" t="n"/>
      <c r="D28" s="15" t="n"/>
      <c r="E28" s="15" t="n"/>
      <c r="F28" s="27">
        <f>IF($A28="","",ROUND($D28*MAX(0,MIN('1. Seaded'!$C$10,IF($C28="",'1. Seaded'!$C$10,$C28))-MAX('1. Seaded'!$C$9,$B28)+1)/('1. Seaded'!$C$10-'1. Seaded'!$C$9+1),1)+IF(AND($A28&lt;&gt;"",$B28&lt;='1. Seaded'!$C$9),$E28,0))</f>
        <v/>
      </c>
      <c r="G28" s="27">
        <f>IF($A28="","",SUMIFS('3. Puhkuste logi'!$E:$E,'3. Puhkuste logi'!$A:$A,$A28,'3. Puhkuste logi'!$B:$B,"Põhipuhkus",'3. Puhkuste logi'!$F:$F,"Kinnitatud",'3. Puhkuste logi'!$C:$C,"&gt;="&amp;'1. Seaded'!$C$9,'3. Puhkuste logi'!$C:$C,"&lt;="&amp;'1. Seaded'!$C$10))</f>
        <v/>
      </c>
      <c r="H28" s="27">
        <f>IF($A28="","",SUMIFS('3. Puhkuste logi'!$E:$E,'3. Puhkuste logi'!$A:$A,$A28,'3. Puhkuste logi'!$B:$B,"Põhipuhkus",'3. Puhkuste logi'!$F:$F,"Ootel",'3. Puhkuste logi'!$C:$C,"&gt;="&amp;'1. Seaded'!$C$9,'3. Puhkuste logi'!$C:$C,"&lt;="&amp;'1. Seaded'!$C$10))</f>
        <v/>
      </c>
      <c r="I28" s="27">
        <f>IF($A28="","",$F28-$G28-$H28)</f>
        <v/>
      </c>
    </row>
    <row r="29">
      <c r="B29" s="26" t="n"/>
      <c r="C29" s="26" t="n"/>
      <c r="D29" s="15" t="n"/>
      <c r="E29" s="15" t="n"/>
      <c r="F29" s="27">
        <f>IF($A29="","",ROUND($D29*MAX(0,MIN('1. Seaded'!$C$10,IF($C29="",'1. Seaded'!$C$10,$C29))-MAX('1. Seaded'!$C$9,$B29)+1)/('1. Seaded'!$C$10-'1. Seaded'!$C$9+1),1)+IF(AND($A29&lt;&gt;"",$B29&lt;='1. Seaded'!$C$9),$E29,0))</f>
        <v/>
      </c>
      <c r="G29" s="27">
        <f>IF($A29="","",SUMIFS('3. Puhkuste logi'!$E:$E,'3. Puhkuste logi'!$A:$A,$A29,'3. Puhkuste logi'!$B:$B,"Põhipuhkus",'3. Puhkuste logi'!$F:$F,"Kinnitatud",'3. Puhkuste logi'!$C:$C,"&gt;="&amp;'1. Seaded'!$C$9,'3. Puhkuste logi'!$C:$C,"&lt;="&amp;'1. Seaded'!$C$10))</f>
        <v/>
      </c>
      <c r="H29" s="27">
        <f>IF($A29="","",SUMIFS('3. Puhkuste logi'!$E:$E,'3. Puhkuste logi'!$A:$A,$A29,'3. Puhkuste logi'!$B:$B,"Põhipuhkus",'3. Puhkuste logi'!$F:$F,"Ootel",'3. Puhkuste logi'!$C:$C,"&gt;="&amp;'1. Seaded'!$C$9,'3. Puhkuste logi'!$C:$C,"&lt;="&amp;'1. Seaded'!$C$10))</f>
        <v/>
      </c>
      <c r="I29" s="27">
        <f>IF($A29="","",$F29-$G29-$H29)</f>
        <v/>
      </c>
    </row>
    <row r="30">
      <c r="B30" s="26" t="n"/>
      <c r="C30" s="26" t="n"/>
      <c r="D30" s="15" t="n"/>
      <c r="E30" s="15" t="n"/>
      <c r="F30" s="27">
        <f>IF($A30="","",ROUND($D30*MAX(0,MIN('1. Seaded'!$C$10,IF($C30="",'1. Seaded'!$C$10,$C30))-MAX('1. Seaded'!$C$9,$B30)+1)/('1. Seaded'!$C$10-'1. Seaded'!$C$9+1),1)+IF(AND($A30&lt;&gt;"",$B30&lt;='1. Seaded'!$C$9),$E30,0))</f>
        <v/>
      </c>
      <c r="G30" s="27">
        <f>IF($A30="","",SUMIFS('3. Puhkuste logi'!$E:$E,'3. Puhkuste logi'!$A:$A,$A30,'3. Puhkuste logi'!$B:$B,"Põhipuhkus",'3. Puhkuste logi'!$F:$F,"Kinnitatud",'3. Puhkuste logi'!$C:$C,"&gt;="&amp;'1. Seaded'!$C$9,'3. Puhkuste logi'!$C:$C,"&lt;="&amp;'1. Seaded'!$C$10))</f>
        <v/>
      </c>
      <c r="H30" s="27">
        <f>IF($A30="","",SUMIFS('3. Puhkuste logi'!$E:$E,'3. Puhkuste logi'!$A:$A,$A30,'3. Puhkuste logi'!$B:$B,"Põhipuhkus",'3. Puhkuste logi'!$F:$F,"Ootel",'3. Puhkuste logi'!$C:$C,"&gt;="&amp;'1. Seaded'!$C$9,'3. Puhkuste logi'!$C:$C,"&lt;="&amp;'1. Seaded'!$C$10))</f>
        <v/>
      </c>
      <c r="I30" s="27">
        <f>IF($A30="","",$F30-$G30-$H30)</f>
        <v/>
      </c>
    </row>
    <row r="31">
      <c r="B31" s="26" t="n"/>
      <c r="C31" s="26" t="n"/>
      <c r="D31" s="15" t="n"/>
      <c r="E31" s="15" t="n"/>
      <c r="F31" s="27">
        <f>IF($A31="","",ROUND($D31*MAX(0,MIN('1. Seaded'!$C$10,IF($C31="",'1. Seaded'!$C$10,$C31))-MAX('1. Seaded'!$C$9,$B31)+1)/('1. Seaded'!$C$10-'1. Seaded'!$C$9+1),1)+IF(AND($A31&lt;&gt;"",$B31&lt;='1. Seaded'!$C$9),$E31,0))</f>
        <v/>
      </c>
      <c r="G31" s="27">
        <f>IF($A31="","",SUMIFS('3. Puhkuste logi'!$E:$E,'3. Puhkuste logi'!$A:$A,$A31,'3. Puhkuste logi'!$B:$B,"Põhipuhkus",'3. Puhkuste logi'!$F:$F,"Kinnitatud",'3. Puhkuste logi'!$C:$C,"&gt;="&amp;'1. Seaded'!$C$9,'3. Puhkuste logi'!$C:$C,"&lt;="&amp;'1. Seaded'!$C$10))</f>
        <v/>
      </c>
      <c r="H31" s="27">
        <f>IF($A31="","",SUMIFS('3. Puhkuste logi'!$E:$E,'3. Puhkuste logi'!$A:$A,$A31,'3. Puhkuste logi'!$B:$B,"Põhipuhkus",'3. Puhkuste logi'!$F:$F,"Ootel",'3. Puhkuste logi'!$C:$C,"&gt;="&amp;'1. Seaded'!$C$9,'3. Puhkuste logi'!$C:$C,"&lt;="&amp;'1. Seaded'!$C$10))</f>
        <v/>
      </c>
      <c r="I31" s="27">
        <f>IF($A31="","",$F31-$G31-$H31)</f>
        <v/>
      </c>
    </row>
    <row r="32">
      <c r="B32" s="26" t="n"/>
      <c r="C32" s="26" t="n"/>
      <c r="D32" s="15" t="n"/>
      <c r="E32" s="15" t="n"/>
      <c r="F32" s="27">
        <f>IF($A32="","",ROUND($D32*MAX(0,MIN('1. Seaded'!$C$10,IF($C32="",'1. Seaded'!$C$10,$C32))-MAX('1. Seaded'!$C$9,$B32)+1)/('1. Seaded'!$C$10-'1. Seaded'!$C$9+1),1)+IF(AND($A32&lt;&gt;"",$B32&lt;='1. Seaded'!$C$9),$E32,0))</f>
        <v/>
      </c>
      <c r="G32" s="27">
        <f>IF($A32="","",SUMIFS('3. Puhkuste logi'!$E:$E,'3. Puhkuste logi'!$A:$A,$A32,'3. Puhkuste logi'!$B:$B,"Põhipuhkus",'3. Puhkuste logi'!$F:$F,"Kinnitatud",'3. Puhkuste logi'!$C:$C,"&gt;="&amp;'1. Seaded'!$C$9,'3. Puhkuste logi'!$C:$C,"&lt;="&amp;'1. Seaded'!$C$10))</f>
        <v/>
      </c>
      <c r="H32" s="27">
        <f>IF($A32="","",SUMIFS('3. Puhkuste logi'!$E:$E,'3. Puhkuste logi'!$A:$A,$A32,'3. Puhkuste logi'!$B:$B,"Põhipuhkus",'3. Puhkuste logi'!$F:$F,"Ootel",'3. Puhkuste logi'!$C:$C,"&gt;="&amp;'1. Seaded'!$C$9,'3. Puhkuste logi'!$C:$C,"&lt;="&amp;'1. Seaded'!$C$10))</f>
        <v/>
      </c>
      <c r="I32" s="27">
        <f>IF($A32="","",$F32-$G32-$H32)</f>
        <v/>
      </c>
    </row>
    <row r="33">
      <c r="B33" s="26" t="n"/>
      <c r="C33" s="26" t="n"/>
      <c r="D33" s="15" t="n"/>
      <c r="E33" s="15" t="n"/>
      <c r="F33" s="27">
        <f>IF($A33="","",ROUND($D33*MAX(0,MIN('1. Seaded'!$C$10,IF($C33="",'1. Seaded'!$C$10,$C33))-MAX('1. Seaded'!$C$9,$B33)+1)/('1. Seaded'!$C$10-'1. Seaded'!$C$9+1),1)+IF(AND($A33&lt;&gt;"",$B33&lt;='1. Seaded'!$C$9),$E33,0))</f>
        <v/>
      </c>
      <c r="G33" s="27">
        <f>IF($A33="","",SUMIFS('3. Puhkuste logi'!$E:$E,'3. Puhkuste logi'!$A:$A,$A33,'3. Puhkuste logi'!$B:$B,"Põhipuhkus",'3. Puhkuste logi'!$F:$F,"Kinnitatud",'3. Puhkuste logi'!$C:$C,"&gt;="&amp;'1. Seaded'!$C$9,'3. Puhkuste logi'!$C:$C,"&lt;="&amp;'1. Seaded'!$C$10))</f>
        <v/>
      </c>
      <c r="H33" s="27">
        <f>IF($A33="","",SUMIFS('3. Puhkuste logi'!$E:$E,'3. Puhkuste logi'!$A:$A,$A33,'3. Puhkuste logi'!$B:$B,"Põhipuhkus",'3. Puhkuste logi'!$F:$F,"Ootel",'3. Puhkuste logi'!$C:$C,"&gt;="&amp;'1. Seaded'!$C$9,'3. Puhkuste logi'!$C:$C,"&lt;="&amp;'1. Seaded'!$C$10))</f>
        <v/>
      </c>
      <c r="I33" s="27">
        <f>IF($A33="","",$F33-$G33-$H33)</f>
        <v/>
      </c>
    </row>
    <row r="34">
      <c r="B34" s="26" t="n"/>
      <c r="C34" s="26" t="n"/>
      <c r="D34" s="15" t="n"/>
      <c r="E34" s="15" t="n"/>
      <c r="F34" s="27">
        <f>IF($A34="","",ROUND($D34*MAX(0,MIN('1. Seaded'!$C$10,IF($C34="",'1. Seaded'!$C$10,$C34))-MAX('1. Seaded'!$C$9,$B34)+1)/('1. Seaded'!$C$10-'1. Seaded'!$C$9+1),1)+IF(AND($A34&lt;&gt;"",$B34&lt;='1. Seaded'!$C$9),$E34,0))</f>
        <v/>
      </c>
      <c r="G34" s="27">
        <f>IF($A34="","",SUMIFS('3. Puhkuste logi'!$E:$E,'3. Puhkuste logi'!$A:$A,$A34,'3. Puhkuste logi'!$B:$B,"Põhipuhkus",'3. Puhkuste logi'!$F:$F,"Kinnitatud",'3. Puhkuste logi'!$C:$C,"&gt;="&amp;'1. Seaded'!$C$9,'3. Puhkuste logi'!$C:$C,"&lt;="&amp;'1. Seaded'!$C$10))</f>
        <v/>
      </c>
      <c r="H34" s="27">
        <f>IF($A34="","",SUMIFS('3. Puhkuste logi'!$E:$E,'3. Puhkuste logi'!$A:$A,$A34,'3. Puhkuste logi'!$B:$B,"Põhipuhkus",'3. Puhkuste logi'!$F:$F,"Ootel",'3. Puhkuste logi'!$C:$C,"&gt;="&amp;'1. Seaded'!$C$9,'3. Puhkuste logi'!$C:$C,"&lt;="&amp;'1. Seaded'!$C$10))</f>
        <v/>
      </c>
      <c r="I34" s="27">
        <f>IF($A34="","",$F34-$G34-$H34)</f>
        <v/>
      </c>
    </row>
    <row r="36">
      <c r="A36" s="17" t="inlineStr">
        <is>
          <t>Tiim kokku</t>
        </is>
      </c>
      <c r="F36" s="27">
        <f>SUM(F5:F34)</f>
        <v/>
      </c>
      <c r="G36" s="27">
        <f>SUM(G5:G34)</f>
        <v/>
      </c>
      <c r="H36" s="27">
        <f>SUM(H5:H34)</f>
        <v/>
      </c>
      <c r="I36" s="27">
        <f>SUM(I5:I34)</f>
        <v/>
      </c>
    </row>
  </sheetData>
  <conditionalFormatting sqref="I5:I34">
    <cfRule type="cellIs" priority="1" operator="lessThan" dxfId="0">
      <formula>0</formula>
    </cfRule>
  </conditionalFormatting>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104"/>
  <sheetViews>
    <sheetView showGridLines="0" workbookViewId="0">
      <pane ySplit="4" topLeftCell="A5" activePane="bottomLeft" state="frozen"/>
      <selection pane="bottomLeft" activeCell="A1" sqref="A1"/>
    </sheetView>
  </sheetViews>
  <sheetFormatPr baseColWidth="8" defaultRowHeight="15"/>
  <cols>
    <col width="22" customWidth="1" min="1" max="1"/>
    <col width="16" customWidth="1" min="2" max="2"/>
    <col width="14" customWidth="1" min="3" max="3"/>
    <col width="14" customWidth="1" min="4" max="4"/>
    <col width="12" customWidth="1" min="5" max="5"/>
    <col width="14" customWidth="1" min="6" max="6"/>
    <col width="34" customWidth="1" min="7" max="7"/>
  </cols>
  <sheetData>
    <row r="1">
      <c r="A1" s="5" t="inlineStr">
        <is>
          <t>Puhkuste logi</t>
        </is>
      </c>
    </row>
    <row r="2">
      <c r="A2" s="6" t="inlineStr">
        <is>
          <t>Üks rida puhkuse kohta. Vali töötaja ja liik rippmenüüst. Veerg Päevad loeb kalendripäevad ja jätab riigipühad välja.</t>
        </is>
      </c>
    </row>
    <row r="4">
      <c r="A4" s="18" t="inlineStr">
        <is>
          <t>Töötaja</t>
        </is>
      </c>
      <c r="B4" s="18" t="inlineStr">
        <is>
          <t>Liik</t>
        </is>
      </c>
      <c r="C4" s="18" t="inlineStr">
        <is>
          <t>Algus</t>
        </is>
      </c>
      <c r="D4" s="18" t="inlineStr">
        <is>
          <t>Lõpp</t>
        </is>
      </c>
      <c r="E4" s="18" t="inlineStr">
        <is>
          <t>Päevad</t>
        </is>
      </c>
      <c r="F4" s="18" t="inlineStr">
        <is>
          <t>Olek</t>
        </is>
      </c>
      <c r="G4" s="18" t="inlineStr">
        <is>
          <t>Märkus</t>
        </is>
      </c>
    </row>
    <row r="5">
      <c r="A5" s="9" t="inlineStr">
        <is>
          <t>Kertu Saar</t>
        </is>
      </c>
      <c r="B5" s="9" t="inlineStr">
        <is>
          <t>Põhipuhkus</t>
        </is>
      </c>
      <c r="C5" s="26" t="n">
        <v>46118</v>
      </c>
      <c r="D5" s="26" t="n">
        <v>46124</v>
      </c>
      <c r="E5" s="27">
        <f>IF(OR($A5="",$C5="",$D5=""),"",IF('1. Seaded'!$C$17="Jah",($D5-$C5+1),($D5-$C5+1)-SUMPRODUCT((Riigipyhad&gt;=$C5)*(Riigipyhad&lt;=$D5))))</f>
        <v/>
      </c>
      <c r="F5" s="9" t="inlineStr">
        <is>
          <t>Kinnitatud</t>
        </is>
      </c>
      <c r="G5" s="9" t="inlineStr">
        <is>
          <t>Kevadvaheaeg</t>
        </is>
      </c>
    </row>
    <row r="6">
      <c r="A6" s="9" t="inlineStr">
        <is>
          <t>Kertu Saar</t>
        </is>
      </c>
      <c r="B6" s="9" t="inlineStr">
        <is>
          <t>Põhipuhkus</t>
        </is>
      </c>
      <c r="C6" s="26" t="n">
        <v>46195</v>
      </c>
      <c r="D6" s="26" t="n">
        <v>46201</v>
      </c>
      <c r="E6" s="27">
        <f>IF(OR($A6="",$C6="",$D6=""),"",IF('1. Seaded'!$C$17="Jah",($D6-$C6+1),($D6-$C6+1)-SUMPRODUCT((Riigipyhad&gt;=$C6)*(Riigipyhad&lt;=$D6))))</f>
        <v/>
      </c>
      <c r="F6" s="9" t="inlineStr">
        <is>
          <t>Kinnitatud</t>
        </is>
      </c>
      <c r="G6" s="9" t="inlineStr">
        <is>
          <t>Jaanipäeva nädal</t>
        </is>
      </c>
    </row>
    <row r="7">
      <c r="A7" s="9" t="inlineStr">
        <is>
          <t>Marko Ilves</t>
        </is>
      </c>
      <c r="B7" s="9" t="inlineStr">
        <is>
          <t>Haigus</t>
        </is>
      </c>
      <c r="C7" s="26" t="n">
        <v>46090</v>
      </c>
      <c r="D7" s="26" t="n">
        <v>46092</v>
      </c>
      <c r="E7" s="27">
        <f>IF(OR($A7="",$C7="",$D7=""),"",IF('1. Seaded'!$C$17="Jah",($D7-$C7+1),($D7-$C7+1)-SUMPRODUCT((Riigipyhad&gt;=$C7)*(Riigipyhad&lt;=$D7))))</f>
        <v/>
      </c>
      <c r="F7" s="9" t="inlineStr">
        <is>
          <t>Kinnitatud</t>
        </is>
      </c>
      <c r="G7" s="9" t="inlineStr">
        <is>
          <t>Gripp</t>
        </is>
      </c>
    </row>
    <row r="8">
      <c r="A8" s="9" t="inlineStr">
        <is>
          <t>Kertu Saar</t>
        </is>
      </c>
      <c r="B8" s="9" t="inlineStr">
        <is>
          <t>Põhipuhkus</t>
        </is>
      </c>
      <c r="C8" s="26" t="n">
        <v>46377</v>
      </c>
      <c r="D8" s="26" t="n">
        <v>46383</v>
      </c>
      <c r="E8" s="27">
        <f>IF(OR($A8="",$C8="",$D8=""),"",IF('1. Seaded'!$C$17="Jah",($D8-$C8+1),($D8-$C8+1)-SUMPRODUCT((Riigipyhad&gt;=$C8)*(Riigipyhad&lt;=$D8))))</f>
        <v/>
      </c>
      <c r="F8" s="9" t="inlineStr">
        <is>
          <t>Ootel</t>
        </is>
      </c>
      <c r="G8" s="9" t="inlineStr">
        <is>
          <t>Jõulusoov</t>
        </is>
      </c>
    </row>
    <row r="9">
      <c r="A9" s="9" t="inlineStr">
        <is>
          <t>Kadri Tamm</t>
        </is>
      </c>
      <c r="B9" s="9" t="inlineStr">
        <is>
          <t>Põhipuhkus</t>
        </is>
      </c>
      <c r="C9" s="26" t="n">
        <v>46216</v>
      </c>
      <c r="D9" s="26" t="n">
        <v>46222</v>
      </c>
      <c r="E9" s="27">
        <f>IF(OR($A9="",$C9="",$D9=""),"",IF('1. Seaded'!$C$17="Jah",($D9-$C9+1),($D9-$C9+1)-SUMPRODUCT((Riigipyhad&gt;=$C9)*(Riigipyhad&lt;=$D9))))</f>
        <v/>
      </c>
      <c r="F9" s="9" t="inlineStr">
        <is>
          <t>Kinnitatud</t>
        </is>
      </c>
      <c r="G9" s="9" t="inlineStr">
        <is>
          <t>Suvepuhkus</t>
        </is>
      </c>
    </row>
    <row r="10">
      <c r="A10" s="9" t="inlineStr">
        <is>
          <t>Jaan Kask</t>
        </is>
      </c>
      <c r="B10" s="9" t="inlineStr">
        <is>
          <t>Põhipuhkus</t>
        </is>
      </c>
      <c r="C10" s="26" t="n">
        <v>46237</v>
      </c>
      <c r="D10" s="26" t="n">
        <v>46243</v>
      </c>
      <c r="E10" s="27">
        <f>IF(OR($A10="",$C10="",$D10=""),"",IF('1. Seaded'!$C$17="Jah",($D10-$C10+1),($D10-$C10+1)-SUMPRODUCT((Riigipyhad&gt;=$C10)*(Riigipyhad&lt;=$D10))))</f>
        <v/>
      </c>
      <c r="F10" s="9" t="inlineStr">
        <is>
          <t>Kinnitatud</t>
        </is>
      </c>
      <c r="G10" s="9" t="inlineStr">
        <is>
          <t>Suvepuhkus</t>
        </is>
      </c>
    </row>
    <row r="11">
      <c r="A11" s="9" t="inlineStr">
        <is>
          <t>Liis Mägi</t>
        </is>
      </c>
      <c r="B11" s="9" t="inlineStr">
        <is>
          <t>Põhipuhkus</t>
        </is>
      </c>
      <c r="C11" s="26" t="n">
        <v>46153</v>
      </c>
      <c r="D11" s="26" t="n">
        <v>46159</v>
      </c>
      <c r="E11" s="27">
        <f>IF(OR($A11="",$C11="",$D11=""),"",IF('1. Seaded'!$C$17="Jah",($D11-$C11+1),($D11-$C11+1)-SUMPRODUCT((Riigipyhad&gt;=$C11)*(Riigipyhad&lt;=$D11))))</f>
        <v/>
      </c>
      <c r="F11" s="9" t="inlineStr">
        <is>
          <t>Kinnitatud</t>
        </is>
      </c>
      <c r="G11" s="9" t="inlineStr">
        <is>
          <t>Kevadpuhkus</t>
        </is>
      </c>
    </row>
    <row r="12">
      <c r="C12" s="26" t="n"/>
      <c r="D12" s="26" t="n"/>
      <c r="E12" s="27">
        <f>IF(OR($A12="",$C12="",$D12=""),"",IF('1. Seaded'!$C$17="Jah",($D12-$C12+1),($D12-$C12+1)-SUMPRODUCT((Riigipyhad&gt;=$C12)*(Riigipyhad&lt;=$D12))))</f>
        <v/>
      </c>
    </row>
    <row r="13">
      <c r="C13" s="26" t="n"/>
      <c r="D13" s="26" t="n"/>
      <c r="E13" s="27">
        <f>IF(OR($A13="",$C13="",$D13=""),"",IF('1. Seaded'!$C$17="Jah",($D13-$C13+1),($D13-$C13+1)-SUMPRODUCT((Riigipyhad&gt;=$C13)*(Riigipyhad&lt;=$D13))))</f>
        <v/>
      </c>
    </row>
    <row r="14">
      <c r="C14" s="26" t="n"/>
      <c r="D14" s="26" t="n"/>
      <c r="E14" s="27">
        <f>IF(OR($A14="",$C14="",$D14=""),"",IF('1. Seaded'!$C$17="Jah",($D14-$C14+1),($D14-$C14+1)-SUMPRODUCT((Riigipyhad&gt;=$C14)*(Riigipyhad&lt;=$D14))))</f>
        <v/>
      </c>
    </row>
    <row r="15">
      <c r="C15" s="26" t="n"/>
      <c r="D15" s="26" t="n"/>
      <c r="E15" s="27">
        <f>IF(OR($A15="",$C15="",$D15=""),"",IF('1. Seaded'!$C$17="Jah",($D15-$C15+1),($D15-$C15+1)-SUMPRODUCT((Riigipyhad&gt;=$C15)*(Riigipyhad&lt;=$D15))))</f>
        <v/>
      </c>
    </row>
    <row r="16">
      <c r="C16" s="26" t="n"/>
      <c r="D16" s="26" t="n"/>
      <c r="E16" s="27">
        <f>IF(OR($A16="",$C16="",$D16=""),"",IF('1. Seaded'!$C$17="Jah",($D16-$C16+1),($D16-$C16+1)-SUMPRODUCT((Riigipyhad&gt;=$C16)*(Riigipyhad&lt;=$D16))))</f>
        <v/>
      </c>
    </row>
    <row r="17">
      <c r="C17" s="26" t="n"/>
      <c r="D17" s="26" t="n"/>
      <c r="E17" s="27">
        <f>IF(OR($A17="",$C17="",$D17=""),"",IF('1. Seaded'!$C$17="Jah",($D17-$C17+1),($D17-$C17+1)-SUMPRODUCT((Riigipyhad&gt;=$C17)*(Riigipyhad&lt;=$D17))))</f>
        <v/>
      </c>
    </row>
    <row r="18">
      <c r="C18" s="26" t="n"/>
      <c r="D18" s="26" t="n"/>
      <c r="E18" s="27">
        <f>IF(OR($A18="",$C18="",$D18=""),"",IF('1. Seaded'!$C$17="Jah",($D18-$C18+1),($D18-$C18+1)-SUMPRODUCT((Riigipyhad&gt;=$C18)*(Riigipyhad&lt;=$D18))))</f>
        <v/>
      </c>
    </row>
    <row r="19">
      <c r="C19" s="26" t="n"/>
      <c r="D19" s="26" t="n"/>
      <c r="E19" s="27">
        <f>IF(OR($A19="",$C19="",$D19=""),"",IF('1. Seaded'!$C$17="Jah",($D19-$C19+1),($D19-$C19+1)-SUMPRODUCT((Riigipyhad&gt;=$C19)*(Riigipyhad&lt;=$D19))))</f>
        <v/>
      </c>
    </row>
    <row r="20">
      <c r="C20" s="26" t="n"/>
      <c r="D20" s="26" t="n"/>
      <c r="E20" s="27">
        <f>IF(OR($A20="",$C20="",$D20=""),"",IF('1. Seaded'!$C$17="Jah",($D20-$C20+1),($D20-$C20+1)-SUMPRODUCT((Riigipyhad&gt;=$C20)*(Riigipyhad&lt;=$D20))))</f>
        <v/>
      </c>
    </row>
    <row r="21">
      <c r="C21" s="26" t="n"/>
      <c r="D21" s="26" t="n"/>
      <c r="E21" s="27">
        <f>IF(OR($A21="",$C21="",$D21=""),"",IF('1. Seaded'!$C$17="Jah",($D21-$C21+1),($D21-$C21+1)-SUMPRODUCT((Riigipyhad&gt;=$C21)*(Riigipyhad&lt;=$D21))))</f>
        <v/>
      </c>
    </row>
    <row r="22">
      <c r="C22" s="26" t="n"/>
      <c r="D22" s="26" t="n"/>
      <c r="E22" s="27">
        <f>IF(OR($A22="",$C22="",$D22=""),"",IF('1. Seaded'!$C$17="Jah",($D22-$C22+1),($D22-$C22+1)-SUMPRODUCT((Riigipyhad&gt;=$C22)*(Riigipyhad&lt;=$D22))))</f>
        <v/>
      </c>
    </row>
    <row r="23">
      <c r="C23" s="26" t="n"/>
      <c r="D23" s="26" t="n"/>
      <c r="E23" s="27">
        <f>IF(OR($A23="",$C23="",$D23=""),"",IF('1. Seaded'!$C$17="Jah",($D23-$C23+1),($D23-$C23+1)-SUMPRODUCT((Riigipyhad&gt;=$C23)*(Riigipyhad&lt;=$D23))))</f>
        <v/>
      </c>
    </row>
    <row r="24">
      <c r="C24" s="26" t="n"/>
      <c r="D24" s="26" t="n"/>
      <c r="E24" s="27">
        <f>IF(OR($A24="",$C24="",$D24=""),"",IF('1. Seaded'!$C$17="Jah",($D24-$C24+1),($D24-$C24+1)-SUMPRODUCT((Riigipyhad&gt;=$C24)*(Riigipyhad&lt;=$D24))))</f>
        <v/>
      </c>
    </row>
    <row r="25">
      <c r="C25" s="26" t="n"/>
      <c r="D25" s="26" t="n"/>
      <c r="E25" s="27">
        <f>IF(OR($A25="",$C25="",$D25=""),"",IF('1. Seaded'!$C$17="Jah",($D25-$C25+1),($D25-$C25+1)-SUMPRODUCT((Riigipyhad&gt;=$C25)*(Riigipyhad&lt;=$D25))))</f>
        <v/>
      </c>
    </row>
    <row r="26">
      <c r="C26" s="26" t="n"/>
      <c r="D26" s="26" t="n"/>
      <c r="E26" s="27">
        <f>IF(OR($A26="",$C26="",$D26=""),"",IF('1. Seaded'!$C$17="Jah",($D26-$C26+1),($D26-$C26+1)-SUMPRODUCT((Riigipyhad&gt;=$C26)*(Riigipyhad&lt;=$D26))))</f>
        <v/>
      </c>
    </row>
    <row r="27">
      <c r="C27" s="26" t="n"/>
      <c r="D27" s="26" t="n"/>
      <c r="E27" s="27">
        <f>IF(OR($A27="",$C27="",$D27=""),"",IF('1. Seaded'!$C$17="Jah",($D27-$C27+1),($D27-$C27+1)-SUMPRODUCT((Riigipyhad&gt;=$C27)*(Riigipyhad&lt;=$D27))))</f>
        <v/>
      </c>
    </row>
    <row r="28">
      <c r="C28" s="26" t="n"/>
      <c r="D28" s="26" t="n"/>
      <c r="E28" s="27">
        <f>IF(OR($A28="",$C28="",$D28=""),"",IF('1. Seaded'!$C$17="Jah",($D28-$C28+1),($D28-$C28+1)-SUMPRODUCT((Riigipyhad&gt;=$C28)*(Riigipyhad&lt;=$D28))))</f>
        <v/>
      </c>
    </row>
    <row r="29">
      <c r="C29" s="26" t="n"/>
      <c r="D29" s="26" t="n"/>
      <c r="E29" s="27">
        <f>IF(OR($A29="",$C29="",$D29=""),"",IF('1. Seaded'!$C$17="Jah",($D29-$C29+1),($D29-$C29+1)-SUMPRODUCT((Riigipyhad&gt;=$C29)*(Riigipyhad&lt;=$D29))))</f>
        <v/>
      </c>
    </row>
    <row r="30">
      <c r="C30" s="26" t="n"/>
      <c r="D30" s="26" t="n"/>
      <c r="E30" s="27">
        <f>IF(OR($A30="",$C30="",$D30=""),"",IF('1. Seaded'!$C$17="Jah",($D30-$C30+1),($D30-$C30+1)-SUMPRODUCT((Riigipyhad&gt;=$C30)*(Riigipyhad&lt;=$D30))))</f>
        <v/>
      </c>
    </row>
    <row r="31">
      <c r="C31" s="26" t="n"/>
      <c r="D31" s="26" t="n"/>
      <c r="E31" s="27">
        <f>IF(OR($A31="",$C31="",$D31=""),"",IF('1. Seaded'!$C$17="Jah",($D31-$C31+1),($D31-$C31+1)-SUMPRODUCT((Riigipyhad&gt;=$C31)*(Riigipyhad&lt;=$D31))))</f>
        <v/>
      </c>
    </row>
    <row r="32">
      <c r="C32" s="26" t="n"/>
      <c r="D32" s="26" t="n"/>
      <c r="E32" s="27">
        <f>IF(OR($A32="",$C32="",$D32=""),"",IF('1. Seaded'!$C$17="Jah",($D32-$C32+1),($D32-$C32+1)-SUMPRODUCT((Riigipyhad&gt;=$C32)*(Riigipyhad&lt;=$D32))))</f>
        <v/>
      </c>
    </row>
    <row r="33">
      <c r="C33" s="26" t="n"/>
      <c r="D33" s="26" t="n"/>
      <c r="E33" s="27">
        <f>IF(OR($A33="",$C33="",$D33=""),"",IF('1. Seaded'!$C$17="Jah",($D33-$C33+1),($D33-$C33+1)-SUMPRODUCT((Riigipyhad&gt;=$C33)*(Riigipyhad&lt;=$D33))))</f>
        <v/>
      </c>
    </row>
    <row r="34">
      <c r="C34" s="26" t="n"/>
      <c r="D34" s="26" t="n"/>
      <c r="E34" s="27">
        <f>IF(OR($A34="",$C34="",$D34=""),"",IF('1. Seaded'!$C$17="Jah",($D34-$C34+1),($D34-$C34+1)-SUMPRODUCT((Riigipyhad&gt;=$C34)*(Riigipyhad&lt;=$D34))))</f>
        <v/>
      </c>
    </row>
    <row r="35">
      <c r="C35" s="26" t="n"/>
      <c r="D35" s="26" t="n"/>
      <c r="E35" s="27">
        <f>IF(OR($A35="",$C35="",$D35=""),"",IF('1. Seaded'!$C$17="Jah",($D35-$C35+1),($D35-$C35+1)-SUMPRODUCT((Riigipyhad&gt;=$C35)*(Riigipyhad&lt;=$D35))))</f>
        <v/>
      </c>
    </row>
    <row r="36">
      <c r="C36" s="26" t="n"/>
      <c r="D36" s="26" t="n"/>
      <c r="E36" s="27">
        <f>IF(OR($A36="",$C36="",$D36=""),"",IF('1. Seaded'!$C$17="Jah",($D36-$C36+1),($D36-$C36+1)-SUMPRODUCT((Riigipyhad&gt;=$C36)*(Riigipyhad&lt;=$D36))))</f>
        <v/>
      </c>
    </row>
    <row r="37">
      <c r="C37" s="26" t="n"/>
      <c r="D37" s="26" t="n"/>
      <c r="E37" s="27">
        <f>IF(OR($A37="",$C37="",$D37=""),"",IF('1. Seaded'!$C$17="Jah",($D37-$C37+1),($D37-$C37+1)-SUMPRODUCT((Riigipyhad&gt;=$C37)*(Riigipyhad&lt;=$D37))))</f>
        <v/>
      </c>
    </row>
    <row r="38">
      <c r="C38" s="26" t="n"/>
      <c r="D38" s="26" t="n"/>
      <c r="E38" s="27">
        <f>IF(OR($A38="",$C38="",$D38=""),"",IF('1. Seaded'!$C$17="Jah",($D38-$C38+1),($D38-$C38+1)-SUMPRODUCT((Riigipyhad&gt;=$C38)*(Riigipyhad&lt;=$D38))))</f>
        <v/>
      </c>
    </row>
    <row r="39">
      <c r="C39" s="26" t="n"/>
      <c r="D39" s="26" t="n"/>
      <c r="E39" s="27">
        <f>IF(OR($A39="",$C39="",$D39=""),"",IF('1. Seaded'!$C$17="Jah",($D39-$C39+1),($D39-$C39+1)-SUMPRODUCT((Riigipyhad&gt;=$C39)*(Riigipyhad&lt;=$D39))))</f>
        <v/>
      </c>
    </row>
    <row r="40">
      <c r="C40" s="26" t="n"/>
      <c r="D40" s="26" t="n"/>
      <c r="E40" s="27">
        <f>IF(OR($A40="",$C40="",$D40=""),"",IF('1. Seaded'!$C$17="Jah",($D40-$C40+1),($D40-$C40+1)-SUMPRODUCT((Riigipyhad&gt;=$C40)*(Riigipyhad&lt;=$D40))))</f>
        <v/>
      </c>
    </row>
    <row r="41">
      <c r="C41" s="26" t="n"/>
      <c r="D41" s="26" t="n"/>
      <c r="E41" s="27">
        <f>IF(OR($A41="",$C41="",$D41=""),"",IF('1. Seaded'!$C$17="Jah",($D41-$C41+1),($D41-$C41+1)-SUMPRODUCT((Riigipyhad&gt;=$C41)*(Riigipyhad&lt;=$D41))))</f>
        <v/>
      </c>
    </row>
    <row r="42">
      <c r="C42" s="26" t="n"/>
      <c r="D42" s="26" t="n"/>
      <c r="E42" s="27">
        <f>IF(OR($A42="",$C42="",$D42=""),"",IF('1. Seaded'!$C$17="Jah",($D42-$C42+1),($D42-$C42+1)-SUMPRODUCT((Riigipyhad&gt;=$C42)*(Riigipyhad&lt;=$D42))))</f>
        <v/>
      </c>
    </row>
    <row r="43">
      <c r="C43" s="26" t="n"/>
      <c r="D43" s="26" t="n"/>
      <c r="E43" s="27">
        <f>IF(OR($A43="",$C43="",$D43=""),"",IF('1. Seaded'!$C$17="Jah",($D43-$C43+1),($D43-$C43+1)-SUMPRODUCT((Riigipyhad&gt;=$C43)*(Riigipyhad&lt;=$D43))))</f>
        <v/>
      </c>
    </row>
    <row r="44">
      <c r="C44" s="26" t="n"/>
      <c r="D44" s="26" t="n"/>
      <c r="E44" s="27">
        <f>IF(OR($A44="",$C44="",$D44=""),"",IF('1. Seaded'!$C$17="Jah",($D44-$C44+1),($D44-$C44+1)-SUMPRODUCT((Riigipyhad&gt;=$C44)*(Riigipyhad&lt;=$D44))))</f>
        <v/>
      </c>
    </row>
    <row r="45">
      <c r="C45" s="26" t="n"/>
      <c r="D45" s="26" t="n"/>
      <c r="E45" s="27">
        <f>IF(OR($A45="",$C45="",$D45=""),"",IF('1. Seaded'!$C$17="Jah",($D45-$C45+1),($D45-$C45+1)-SUMPRODUCT((Riigipyhad&gt;=$C45)*(Riigipyhad&lt;=$D45))))</f>
        <v/>
      </c>
    </row>
    <row r="46">
      <c r="C46" s="26" t="n"/>
      <c r="D46" s="26" t="n"/>
      <c r="E46" s="27">
        <f>IF(OR($A46="",$C46="",$D46=""),"",IF('1. Seaded'!$C$17="Jah",($D46-$C46+1),($D46-$C46+1)-SUMPRODUCT((Riigipyhad&gt;=$C46)*(Riigipyhad&lt;=$D46))))</f>
        <v/>
      </c>
    </row>
    <row r="47">
      <c r="C47" s="26" t="n"/>
      <c r="D47" s="26" t="n"/>
      <c r="E47" s="27">
        <f>IF(OR($A47="",$C47="",$D47=""),"",IF('1. Seaded'!$C$17="Jah",($D47-$C47+1),($D47-$C47+1)-SUMPRODUCT((Riigipyhad&gt;=$C47)*(Riigipyhad&lt;=$D47))))</f>
        <v/>
      </c>
    </row>
    <row r="48">
      <c r="C48" s="26" t="n"/>
      <c r="D48" s="26" t="n"/>
      <c r="E48" s="27">
        <f>IF(OR($A48="",$C48="",$D48=""),"",IF('1. Seaded'!$C$17="Jah",($D48-$C48+1),($D48-$C48+1)-SUMPRODUCT((Riigipyhad&gt;=$C48)*(Riigipyhad&lt;=$D48))))</f>
        <v/>
      </c>
    </row>
    <row r="49">
      <c r="C49" s="26" t="n"/>
      <c r="D49" s="26" t="n"/>
      <c r="E49" s="27">
        <f>IF(OR($A49="",$C49="",$D49=""),"",IF('1. Seaded'!$C$17="Jah",($D49-$C49+1),($D49-$C49+1)-SUMPRODUCT((Riigipyhad&gt;=$C49)*(Riigipyhad&lt;=$D49))))</f>
        <v/>
      </c>
    </row>
    <row r="50">
      <c r="C50" s="26" t="n"/>
      <c r="D50" s="26" t="n"/>
      <c r="E50" s="27">
        <f>IF(OR($A50="",$C50="",$D50=""),"",IF('1. Seaded'!$C$17="Jah",($D50-$C50+1),($D50-$C50+1)-SUMPRODUCT((Riigipyhad&gt;=$C50)*(Riigipyhad&lt;=$D50))))</f>
        <v/>
      </c>
    </row>
    <row r="51">
      <c r="C51" s="26" t="n"/>
      <c r="D51" s="26" t="n"/>
      <c r="E51" s="27">
        <f>IF(OR($A51="",$C51="",$D51=""),"",IF('1. Seaded'!$C$17="Jah",($D51-$C51+1),($D51-$C51+1)-SUMPRODUCT((Riigipyhad&gt;=$C51)*(Riigipyhad&lt;=$D51))))</f>
        <v/>
      </c>
    </row>
    <row r="52">
      <c r="C52" s="26" t="n"/>
      <c r="D52" s="26" t="n"/>
      <c r="E52" s="27">
        <f>IF(OR($A52="",$C52="",$D52=""),"",IF('1. Seaded'!$C$17="Jah",($D52-$C52+1),($D52-$C52+1)-SUMPRODUCT((Riigipyhad&gt;=$C52)*(Riigipyhad&lt;=$D52))))</f>
        <v/>
      </c>
    </row>
    <row r="53">
      <c r="C53" s="26" t="n"/>
      <c r="D53" s="26" t="n"/>
      <c r="E53" s="27">
        <f>IF(OR($A53="",$C53="",$D53=""),"",IF('1. Seaded'!$C$17="Jah",($D53-$C53+1),($D53-$C53+1)-SUMPRODUCT((Riigipyhad&gt;=$C53)*(Riigipyhad&lt;=$D53))))</f>
        <v/>
      </c>
    </row>
    <row r="54">
      <c r="C54" s="26" t="n"/>
      <c r="D54" s="26" t="n"/>
      <c r="E54" s="27">
        <f>IF(OR($A54="",$C54="",$D54=""),"",IF('1. Seaded'!$C$17="Jah",($D54-$C54+1),($D54-$C54+1)-SUMPRODUCT((Riigipyhad&gt;=$C54)*(Riigipyhad&lt;=$D54))))</f>
        <v/>
      </c>
    </row>
    <row r="55">
      <c r="C55" s="26" t="n"/>
      <c r="D55" s="26" t="n"/>
      <c r="E55" s="27">
        <f>IF(OR($A55="",$C55="",$D55=""),"",IF('1. Seaded'!$C$17="Jah",($D55-$C55+1),($D55-$C55+1)-SUMPRODUCT((Riigipyhad&gt;=$C55)*(Riigipyhad&lt;=$D55))))</f>
        <v/>
      </c>
    </row>
    <row r="56">
      <c r="C56" s="26" t="n"/>
      <c r="D56" s="26" t="n"/>
      <c r="E56" s="27">
        <f>IF(OR($A56="",$C56="",$D56=""),"",IF('1. Seaded'!$C$17="Jah",($D56-$C56+1),($D56-$C56+1)-SUMPRODUCT((Riigipyhad&gt;=$C56)*(Riigipyhad&lt;=$D56))))</f>
        <v/>
      </c>
    </row>
    <row r="57">
      <c r="C57" s="26" t="n"/>
      <c r="D57" s="26" t="n"/>
      <c r="E57" s="27">
        <f>IF(OR($A57="",$C57="",$D57=""),"",IF('1. Seaded'!$C$17="Jah",($D57-$C57+1),($D57-$C57+1)-SUMPRODUCT((Riigipyhad&gt;=$C57)*(Riigipyhad&lt;=$D57))))</f>
        <v/>
      </c>
    </row>
    <row r="58">
      <c r="C58" s="26" t="n"/>
      <c r="D58" s="26" t="n"/>
      <c r="E58" s="27">
        <f>IF(OR($A58="",$C58="",$D58=""),"",IF('1. Seaded'!$C$17="Jah",($D58-$C58+1),($D58-$C58+1)-SUMPRODUCT((Riigipyhad&gt;=$C58)*(Riigipyhad&lt;=$D58))))</f>
        <v/>
      </c>
    </row>
    <row r="59">
      <c r="C59" s="26" t="n"/>
      <c r="D59" s="26" t="n"/>
      <c r="E59" s="27">
        <f>IF(OR($A59="",$C59="",$D59=""),"",IF('1. Seaded'!$C$17="Jah",($D59-$C59+1),($D59-$C59+1)-SUMPRODUCT((Riigipyhad&gt;=$C59)*(Riigipyhad&lt;=$D59))))</f>
        <v/>
      </c>
    </row>
    <row r="60">
      <c r="C60" s="26" t="n"/>
      <c r="D60" s="26" t="n"/>
      <c r="E60" s="27">
        <f>IF(OR($A60="",$C60="",$D60=""),"",IF('1. Seaded'!$C$17="Jah",($D60-$C60+1),($D60-$C60+1)-SUMPRODUCT((Riigipyhad&gt;=$C60)*(Riigipyhad&lt;=$D60))))</f>
        <v/>
      </c>
    </row>
    <row r="61">
      <c r="C61" s="26" t="n"/>
      <c r="D61" s="26" t="n"/>
      <c r="E61" s="27">
        <f>IF(OR($A61="",$C61="",$D61=""),"",IF('1. Seaded'!$C$17="Jah",($D61-$C61+1),($D61-$C61+1)-SUMPRODUCT((Riigipyhad&gt;=$C61)*(Riigipyhad&lt;=$D61))))</f>
        <v/>
      </c>
    </row>
    <row r="62">
      <c r="C62" s="26" t="n"/>
      <c r="D62" s="26" t="n"/>
      <c r="E62" s="27">
        <f>IF(OR($A62="",$C62="",$D62=""),"",IF('1. Seaded'!$C$17="Jah",($D62-$C62+1),($D62-$C62+1)-SUMPRODUCT((Riigipyhad&gt;=$C62)*(Riigipyhad&lt;=$D62))))</f>
        <v/>
      </c>
    </row>
    <row r="63">
      <c r="C63" s="26" t="n"/>
      <c r="D63" s="26" t="n"/>
      <c r="E63" s="27">
        <f>IF(OR($A63="",$C63="",$D63=""),"",IF('1. Seaded'!$C$17="Jah",($D63-$C63+1),($D63-$C63+1)-SUMPRODUCT((Riigipyhad&gt;=$C63)*(Riigipyhad&lt;=$D63))))</f>
        <v/>
      </c>
    </row>
    <row r="64">
      <c r="C64" s="26" t="n"/>
      <c r="D64" s="26" t="n"/>
      <c r="E64" s="27">
        <f>IF(OR($A64="",$C64="",$D64=""),"",IF('1. Seaded'!$C$17="Jah",($D64-$C64+1),($D64-$C64+1)-SUMPRODUCT((Riigipyhad&gt;=$C64)*(Riigipyhad&lt;=$D64))))</f>
        <v/>
      </c>
    </row>
    <row r="65">
      <c r="C65" s="26" t="n"/>
      <c r="D65" s="26" t="n"/>
      <c r="E65" s="27">
        <f>IF(OR($A65="",$C65="",$D65=""),"",IF('1. Seaded'!$C$17="Jah",($D65-$C65+1),($D65-$C65+1)-SUMPRODUCT((Riigipyhad&gt;=$C65)*(Riigipyhad&lt;=$D65))))</f>
        <v/>
      </c>
    </row>
    <row r="66">
      <c r="C66" s="26" t="n"/>
      <c r="D66" s="26" t="n"/>
      <c r="E66" s="27">
        <f>IF(OR($A66="",$C66="",$D66=""),"",IF('1. Seaded'!$C$17="Jah",($D66-$C66+1),($D66-$C66+1)-SUMPRODUCT((Riigipyhad&gt;=$C66)*(Riigipyhad&lt;=$D66))))</f>
        <v/>
      </c>
    </row>
    <row r="67">
      <c r="C67" s="26" t="n"/>
      <c r="D67" s="26" t="n"/>
      <c r="E67" s="27">
        <f>IF(OR($A67="",$C67="",$D67=""),"",IF('1. Seaded'!$C$17="Jah",($D67-$C67+1),($D67-$C67+1)-SUMPRODUCT((Riigipyhad&gt;=$C67)*(Riigipyhad&lt;=$D67))))</f>
        <v/>
      </c>
    </row>
    <row r="68">
      <c r="C68" s="26" t="n"/>
      <c r="D68" s="26" t="n"/>
      <c r="E68" s="27">
        <f>IF(OR($A68="",$C68="",$D68=""),"",IF('1. Seaded'!$C$17="Jah",($D68-$C68+1),($D68-$C68+1)-SUMPRODUCT((Riigipyhad&gt;=$C68)*(Riigipyhad&lt;=$D68))))</f>
        <v/>
      </c>
    </row>
    <row r="69">
      <c r="C69" s="26" t="n"/>
      <c r="D69" s="26" t="n"/>
      <c r="E69" s="27">
        <f>IF(OR($A69="",$C69="",$D69=""),"",IF('1. Seaded'!$C$17="Jah",($D69-$C69+1),($D69-$C69+1)-SUMPRODUCT((Riigipyhad&gt;=$C69)*(Riigipyhad&lt;=$D69))))</f>
        <v/>
      </c>
    </row>
    <row r="70">
      <c r="C70" s="26" t="n"/>
      <c r="D70" s="26" t="n"/>
      <c r="E70" s="27">
        <f>IF(OR($A70="",$C70="",$D70=""),"",IF('1. Seaded'!$C$17="Jah",($D70-$C70+1),($D70-$C70+1)-SUMPRODUCT((Riigipyhad&gt;=$C70)*(Riigipyhad&lt;=$D70))))</f>
        <v/>
      </c>
    </row>
    <row r="71">
      <c r="C71" s="26" t="n"/>
      <c r="D71" s="26" t="n"/>
      <c r="E71" s="27">
        <f>IF(OR($A71="",$C71="",$D71=""),"",IF('1. Seaded'!$C$17="Jah",($D71-$C71+1),($D71-$C71+1)-SUMPRODUCT((Riigipyhad&gt;=$C71)*(Riigipyhad&lt;=$D71))))</f>
        <v/>
      </c>
    </row>
    <row r="72">
      <c r="C72" s="26" t="n"/>
      <c r="D72" s="26" t="n"/>
      <c r="E72" s="27">
        <f>IF(OR($A72="",$C72="",$D72=""),"",IF('1. Seaded'!$C$17="Jah",($D72-$C72+1),($D72-$C72+1)-SUMPRODUCT((Riigipyhad&gt;=$C72)*(Riigipyhad&lt;=$D72))))</f>
        <v/>
      </c>
    </row>
    <row r="73">
      <c r="C73" s="26" t="n"/>
      <c r="D73" s="26" t="n"/>
      <c r="E73" s="27">
        <f>IF(OR($A73="",$C73="",$D73=""),"",IF('1. Seaded'!$C$17="Jah",($D73-$C73+1),($D73-$C73+1)-SUMPRODUCT((Riigipyhad&gt;=$C73)*(Riigipyhad&lt;=$D73))))</f>
        <v/>
      </c>
    </row>
    <row r="74">
      <c r="C74" s="26" t="n"/>
      <c r="D74" s="26" t="n"/>
      <c r="E74" s="27">
        <f>IF(OR($A74="",$C74="",$D74=""),"",IF('1. Seaded'!$C$17="Jah",($D74-$C74+1),($D74-$C74+1)-SUMPRODUCT((Riigipyhad&gt;=$C74)*(Riigipyhad&lt;=$D74))))</f>
        <v/>
      </c>
    </row>
    <row r="75">
      <c r="C75" s="26" t="n"/>
      <c r="D75" s="26" t="n"/>
      <c r="E75" s="27">
        <f>IF(OR($A75="",$C75="",$D75=""),"",IF('1. Seaded'!$C$17="Jah",($D75-$C75+1),($D75-$C75+1)-SUMPRODUCT((Riigipyhad&gt;=$C75)*(Riigipyhad&lt;=$D75))))</f>
        <v/>
      </c>
    </row>
    <row r="76">
      <c r="C76" s="26" t="n"/>
      <c r="D76" s="26" t="n"/>
      <c r="E76" s="27">
        <f>IF(OR($A76="",$C76="",$D76=""),"",IF('1. Seaded'!$C$17="Jah",($D76-$C76+1),($D76-$C76+1)-SUMPRODUCT((Riigipyhad&gt;=$C76)*(Riigipyhad&lt;=$D76))))</f>
        <v/>
      </c>
    </row>
    <row r="77">
      <c r="C77" s="26" t="n"/>
      <c r="D77" s="26" t="n"/>
      <c r="E77" s="27">
        <f>IF(OR($A77="",$C77="",$D77=""),"",IF('1. Seaded'!$C$17="Jah",($D77-$C77+1),($D77-$C77+1)-SUMPRODUCT((Riigipyhad&gt;=$C77)*(Riigipyhad&lt;=$D77))))</f>
        <v/>
      </c>
    </row>
    <row r="78">
      <c r="C78" s="26" t="n"/>
      <c r="D78" s="26" t="n"/>
      <c r="E78" s="27">
        <f>IF(OR($A78="",$C78="",$D78=""),"",IF('1. Seaded'!$C$17="Jah",($D78-$C78+1),($D78-$C78+1)-SUMPRODUCT((Riigipyhad&gt;=$C78)*(Riigipyhad&lt;=$D78))))</f>
        <v/>
      </c>
    </row>
    <row r="79">
      <c r="C79" s="26" t="n"/>
      <c r="D79" s="26" t="n"/>
      <c r="E79" s="27">
        <f>IF(OR($A79="",$C79="",$D79=""),"",IF('1. Seaded'!$C$17="Jah",($D79-$C79+1),($D79-$C79+1)-SUMPRODUCT((Riigipyhad&gt;=$C79)*(Riigipyhad&lt;=$D79))))</f>
        <v/>
      </c>
    </row>
    <row r="80">
      <c r="C80" s="26" t="n"/>
      <c r="D80" s="26" t="n"/>
      <c r="E80" s="27">
        <f>IF(OR($A80="",$C80="",$D80=""),"",IF('1. Seaded'!$C$17="Jah",($D80-$C80+1),($D80-$C80+1)-SUMPRODUCT((Riigipyhad&gt;=$C80)*(Riigipyhad&lt;=$D80))))</f>
        <v/>
      </c>
    </row>
    <row r="81">
      <c r="C81" s="26" t="n"/>
      <c r="D81" s="26" t="n"/>
      <c r="E81" s="27">
        <f>IF(OR($A81="",$C81="",$D81=""),"",IF('1. Seaded'!$C$17="Jah",($D81-$C81+1),($D81-$C81+1)-SUMPRODUCT((Riigipyhad&gt;=$C81)*(Riigipyhad&lt;=$D81))))</f>
        <v/>
      </c>
    </row>
    <row r="82">
      <c r="C82" s="26" t="n"/>
      <c r="D82" s="26" t="n"/>
      <c r="E82" s="27">
        <f>IF(OR($A82="",$C82="",$D82=""),"",IF('1. Seaded'!$C$17="Jah",($D82-$C82+1),($D82-$C82+1)-SUMPRODUCT((Riigipyhad&gt;=$C82)*(Riigipyhad&lt;=$D82))))</f>
        <v/>
      </c>
    </row>
    <row r="83">
      <c r="C83" s="26" t="n"/>
      <c r="D83" s="26" t="n"/>
      <c r="E83" s="27">
        <f>IF(OR($A83="",$C83="",$D83=""),"",IF('1. Seaded'!$C$17="Jah",($D83-$C83+1),($D83-$C83+1)-SUMPRODUCT((Riigipyhad&gt;=$C83)*(Riigipyhad&lt;=$D83))))</f>
        <v/>
      </c>
    </row>
    <row r="84">
      <c r="C84" s="26" t="n"/>
      <c r="D84" s="26" t="n"/>
      <c r="E84" s="27">
        <f>IF(OR($A84="",$C84="",$D84=""),"",IF('1. Seaded'!$C$17="Jah",($D84-$C84+1),($D84-$C84+1)-SUMPRODUCT((Riigipyhad&gt;=$C84)*(Riigipyhad&lt;=$D84))))</f>
        <v/>
      </c>
    </row>
    <row r="85">
      <c r="C85" s="26" t="n"/>
      <c r="D85" s="26" t="n"/>
      <c r="E85" s="27">
        <f>IF(OR($A85="",$C85="",$D85=""),"",IF('1. Seaded'!$C$17="Jah",($D85-$C85+1),($D85-$C85+1)-SUMPRODUCT((Riigipyhad&gt;=$C85)*(Riigipyhad&lt;=$D85))))</f>
        <v/>
      </c>
    </row>
    <row r="86">
      <c r="C86" s="26" t="n"/>
      <c r="D86" s="26" t="n"/>
      <c r="E86" s="27">
        <f>IF(OR($A86="",$C86="",$D86=""),"",IF('1. Seaded'!$C$17="Jah",($D86-$C86+1),($D86-$C86+1)-SUMPRODUCT((Riigipyhad&gt;=$C86)*(Riigipyhad&lt;=$D86))))</f>
        <v/>
      </c>
    </row>
    <row r="87">
      <c r="C87" s="26" t="n"/>
      <c r="D87" s="26" t="n"/>
      <c r="E87" s="27">
        <f>IF(OR($A87="",$C87="",$D87=""),"",IF('1. Seaded'!$C$17="Jah",($D87-$C87+1),($D87-$C87+1)-SUMPRODUCT((Riigipyhad&gt;=$C87)*(Riigipyhad&lt;=$D87))))</f>
        <v/>
      </c>
    </row>
    <row r="88">
      <c r="C88" s="26" t="n"/>
      <c r="D88" s="26" t="n"/>
      <c r="E88" s="27">
        <f>IF(OR($A88="",$C88="",$D88=""),"",IF('1. Seaded'!$C$17="Jah",($D88-$C88+1),($D88-$C88+1)-SUMPRODUCT((Riigipyhad&gt;=$C88)*(Riigipyhad&lt;=$D88))))</f>
        <v/>
      </c>
    </row>
    <row r="89">
      <c r="C89" s="26" t="n"/>
      <c r="D89" s="26" t="n"/>
      <c r="E89" s="27">
        <f>IF(OR($A89="",$C89="",$D89=""),"",IF('1. Seaded'!$C$17="Jah",($D89-$C89+1),($D89-$C89+1)-SUMPRODUCT((Riigipyhad&gt;=$C89)*(Riigipyhad&lt;=$D89))))</f>
        <v/>
      </c>
    </row>
    <row r="90">
      <c r="C90" s="26" t="n"/>
      <c r="D90" s="26" t="n"/>
      <c r="E90" s="27">
        <f>IF(OR($A90="",$C90="",$D90=""),"",IF('1. Seaded'!$C$17="Jah",($D90-$C90+1),($D90-$C90+1)-SUMPRODUCT((Riigipyhad&gt;=$C90)*(Riigipyhad&lt;=$D90))))</f>
        <v/>
      </c>
    </row>
    <row r="91">
      <c r="C91" s="26" t="n"/>
      <c r="D91" s="26" t="n"/>
      <c r="E91" s="27">
        <f>IF(OR($A91="",$C91="",$D91=""),"",IF('1. Seaded'!$C$17="Jah",($D91-$C91+1),($D91-$C91+1)-SUMPRODUCT((Riigipyhad&gt;=$C91)*(Riigipyhad&lt;=$D91))))</f>
        <v/>
      </c>
    </row>
    <row r="92">
      <c r="C92" s="26" t="n"/>
      <c r="D92" s="26" t="n"/>
      <c r="E92" s="27">
        <f>IF(OR($A92="",$C92="",$D92=""),"",IF('1. Seaded'!$C$17="Jah",($D92-$C92+1),($D92-$C92+1)-SUMPRODUCT((Riigipyhad&gt;=$C92)*(Riigipyhad&lt;=$D92))))</f>
        <v/>
      </c>
    </row>
    <row r="93">
      <c r="C93" s="26" t="n"/>
      <c r="D93" s="26" t="n"/>
      <c r="E93" s="27">
        <f>IF(OR($A93="",$C93="",$D93=""),"",IF('1. Seaded'!$C$17="Jah",($D93-$C93+1),($D93-$C93+1)-SUMPRODUCT((Riigipyhad&gt;=$C93)*(Riigipyhad&lt;=$D93))))</f>
        <v/>
      </c>
    </row>
    <row r="94">
      <c r="C94" s="26" t="n"/>
      <c r="D94" s="26" t="n"/>
      <c r="E94" s="27">
        <f>IF(OR($A94="",$C94="",$D94=""),"",IF('1. Seaded'!$C$17="Jah",($D94-$C94+1),($D94-$C94+1)-SUMPRODUCT((Riigipyhad&gt;=$C94)*(Riigipyhad&lt;=$D94))))</f>
        <v/>
      </c>
    </row>
    <row r="95">
      <c r="C95" s="26" t="n"/>
      <c r="D95" s="26" t="n"/>
      <c r="E95" s="27">
        <f>IF(OR($A95="",$C95="",$D95=""),"",IF('1. Seaded'!$C$17="Jah",($D95-$C95+1),($D95-$C95+1)-SUMPRODUCT((Riigipyhad&gt;=$C95)*(Riigipyhad&lt;=$D95))))</f>
        <v/>
      </c>
    </row>
    <row r="96">
      <c r="C96" s="26" t="n"/>
      <c r="D96" s="26" t="n"/>
      <c r="E96" s="27">
        <f>IF(OR($A96="",$C96="",$D96=""),"",IF('1. Seaded'!$C$17="Jah",($D96-$C96+1),($D96-$C96+1)-SUMPRODUCT((Riigipyhad&gt;=$C96)*(Riigipyhad&lt;=$D96))))</f>
        <v/>
      </c>
    </row>
    <row r="97">
      <c r="C97" s="26" t="n"/>
      <c r="D97" s="26" t="n"/>
      <c r="E97" s="27">
        <f>IF(OR($A97="",$C97="",$D97=""),"",IF('1. Seaded'!$C$17="Jah",($D97-$C97+1),($D97-$C97+1)-SUMPRODUCT((Riigipyhad&gt;=$C97)*(Riigipyhad&lt;=$D97))))</f>
        <v/>
      </c>
    </row>
    <row r="98">
      <c r="C98" s="26" t="n"/>
      <c r="D98" s="26" t="n"/>
      <c r="E98" s="27">
        <f>IF(OR($A98="",$C98="",$D98=""),"",IF('1. Seaded'!$C$17="Jah",($D98-$C98+1),($D98-$C98+1)-SUMPRODUCT((Riigipyhad&gt;=$C98)*(Riigipyhad&lt;=$D98))))</f>
        <v/>
      </c>
    </row>
    <row r="99">
      <c r="C99" s="26" t="n"/>
      <c r="D99" s="26" t="n"/>
      <c r="E99" s="27">
        <f>IF(OR($A99="",$C99="",$D99=""),"",IF('1. Seaded'!$C$17="Jah",($D99-$C99+1),($D99-$C99+1)-SUMPRODUCT((Riigipyhad&gt;=$C99)*(Riigipyhad&lt;=$D99))))</f>
        <v/>
      </c>
    </row>
    <row r="100">
      <c r="C100" s="26" t="n"/>
      <c r="D100" s="26" t="n"/>
      <c r="E100" s="27">
        <f>IF(OR($A100="",$C100="",$D100=""),"",IF('1. Seaded'!$C$17="Jah",($D100-$C100+1),($D100-$C100+1)-SUMPRODUCT((Riigipyhad&gt;=$C100)*(Riigipyhad&lt;=$D100))))</f>
        <v/>
      </c>
    </row>
    <row r="101">
      <c r="C101" s="26" t="n"/>
      <c r="D101" s="26" t="n"/>
      <c r="E101" s="27">
        <f>IF(OR($A101="",$C101="",$D101=""),"",IF('1. Seaded'!$C$17="Jah",($D101-$C101+1),($D101-$C101+1)-SUMPRODUCT((Riigipyhad&gt;=$C101)*(Riigipyhad&lt;=$D101))))</f>
        <v/>
      </c>
    </row>
    <row r="102">
      <c r="C102" s="26" t="n"/>
      <c r="D102" s="26" t="n"/>
      <c r="E102" s="27">
        <f>IF(OR($A102="",$C102="",$D102=""),"",IF('1. Seaded'!$C$17="Jah",($D102-$C102+1),($D102-$C102+1)-SUMPRODUCT((Riigipyhad&gt;=$C102)*(Riigipyhad&lt;=$D102))))</f>
        <v/>
      </c>
    </row>
    <row r="103">
      <c r="C103" s="26" t="n"/>
      <c r="D103" s="26" t="n"/>
      <c r="E103" s="27">
        <f>IF(OR($A103="",$C103="",$D103=""),"",IF('1. Seaded'!$C$17="Jah",($D103-$C103+1),($D103-$C103+1)-SUMPRODUCT((Riigipyhad&gt;=$C103)*(Riigipyhad&lt;=$D103))))</f>
        <v/>
      </c>
    </row>
    <row r="104">
      <c r="C104" s="26" t="n"/>
      <c r="D104" s="26" t="n"/>
      <c r="E104" s="27">
        <f>IF(OR($A104="",$C104="",$D104=""),"",IF('1. Seaded'!$C$17="Jah",($D104-$C104+1),($D104-$C104+1)-SUMPRODUCT((Riigipyhad&gt;=$C104)*(Riigipyhad&lt;=$D104))))</f>
        <v/>
      </c>
    </row>
  </sheetData>
  <dataValidations count="3">
    <dataValidation sqref="B5:B104" showDropDown="0" showInputMessage="0" showErrorMessage="0" allowBlank="1" type="list">
      <formula1>"Põhipuhkus,Haigus,Palgata puhkus,Muu"</formula1>
    </dataValidation>
    <dataValidation sqref="F5:F104" showDropDown="0" showInputMessage="0" showErrorMessage="0" allowBlank="1" type="list">
      <formula1>"Kinnitatud,Ootel,Tühistatud"</formula1>
    </dataValidation>
    <dataValidation sqref="A5:A104" showDropDown="0" showInputMessage="0" showErrorMessage="0" allowBlank="1" type="list">
      <formula1>'2. Töötajad'!$A$5:$A$34</formula1>
    </dataValidation>
  </dataValidations>
  <pageMargins left="0.75" right="0.75" top="1" bottom="1" header="0.5" footer="0.5"/>
</worksheet>
</file>

<file path=xl/worksheets/sheet5.xml><?xml version="1.0" encoding="utf-8"?>
<worksheet xmlns="http://schemas.openxmlformats.org/spreadsheetml/2006/main">
  <sheetPr>
    <outlinePr summaryBelow="1" summaryRight="1"/>
    <pageSetUpPr/>
  </sheetPr>
  <dimension ref="B2:H13"/>
  <sheetViews>
    <sheetView showGridLines="0" workbookViewId="0">
      <selection activeCell="A1" sqref="A1"/>
    </sheetView>
  </sheetViews>
  <sheetFormatPr baseColWidth="8" defaultRowHeight="15"/>
  <cols>
    <col width="3" customWidth="1" min="1" max="1"/>
    <col width="22" customWidth="1" min="2" max="2"/>
    <col width="4" customWidth="1" min="3" max="3"/>
    <col width="22" customWidth="1" min="4" max="4"/>
    <col width="4" customWidth="1" min="5" max="5"/>
    <col width="22" customWidth="1" min="6" max="6"/>
    <col width="4" customWidth="1" min="7" max="7"/>
    <col width="22" customWidth="1" min="8" max="8"/>
  </cols>
  <sheetData>
    <row r="2">
      <c r="B2" s="5" t="inlineStr">
        <is>
          <t>Tiimi ülevaade</t>
        </is>
      </c>
    </row>
    <row r="3">
      <c r="B3" s="6" t="inlineStr">
        <is>
          <t>Andmed tulevad lehtedelt Töötajad ja Puhkuste logi.</t>
        </is>
      </c>
    </row>
    <row r="5">
      <c r="B5" s="18" t="inlineStr">
        <is>
          <t>TIIMI ÕIGUS (PÄEVA)</t>
        </is>
      </c>
      <c r="D5" s="18" t="inlineStr">
        <is>
          <t>KASUTATUD (KINNITATUD)</t>
        </is>
      </c>
      <c r="F5" s="18" t="inlineStr">
        <is>
          <t>BRONEERITUD (OOTEL)</t>
        </is>
      </c>
      <c r="H5" s="18" t="inlineStr">
        <is>
          <t>JÄÄK</t>
        </is>
      </c>
    </row>
    <row r="6">
      <c r="B6" s="27">
        <f>'2. Töötajad'!F36</f>
        <v/>
      </c>
      <c r="D6" s="27">
        <f>'2. Töötajad'!G36</f>
        <v/>
      </c>
      <c r="F6" s="27">
        <f>'2. Töötajad'!H36</f>
        <v/>
      </c>
      <c r="H6" s="27">
        <f>'2. Töötajad'!I36</f>
        <v/>
      </c>
    </row>
    <row r="8">
      <c r="B8" s="18" t="inlineStr">
        <is>
          <t>Töötaja</t>
        </is>
      </c>
      <c r="D8" s="18" t="inlineStr">
        <is>
          <t>Õigus</t>
        </is>
      </c>
      <c r="F8" s="18" t="inlineStr">
        <is>
          <t>Kasutatud</t>
        </is>
      </c>
      <c r="H8" s="18" t="inlineStr">
        <is>
          <t>Jääk</t>
        </is>
      </c>
    </row>
    <row r="9">
      <c r="B9" s="19">
        <f>IF('2. Töötajad'!A5="","",'2. Töötajad'!A5)</f>
        <v/>
      </c>
      <c r="D9" s="27">
        <f>IF('2. Töötajad'!A5="","",'2. Töötajad'!F5)</f>
        <v/>
      </c>
      <c r="F9" s="27">
        <f>IF('2. Töötajad'!A5="","",'2. Töötajad'!G5)</f>
        <v/>
      </c>
      <c r="H9" s="27">
        <f>IF('2. Töötajad'!A5="","",'2. Töötajad'!I5)</f>
        <v/>
      </c>
    </row>
    <row r="10">
      <c r="B10" s="19">
        <f>IF('2. Töötajad'!A6="","",'2. Töötajad'!A6)</f>
        <v/>
      </c>
      <c r="D10" s="27">
        <f>IF('2. Töötajad'!A6="","",'2. Töötajad'!F6)</f>
        <v/>
      </c>
      <c r="F10" s="27">
        <f>IF('2. Töötajad'!A6="","",'2. Töötajad'!G6)</f>
        <v/>
      </c>
      <c r="H10" s="27">
        <f>IF('2. Töötajad'!A6="","",'2. Töötajad'!I6)</f>
        <v/>
      </c>
    </row>
    <row r="11">
      <c r="B11" s="19">
        <f>IF('2. Töötajad'!A7="","",'2. Töötajad'!A7)</f>
        <v/>
      </c>
      <c r="D11" s="27">
        <f>IF('2. Töötajad'!A7="","",'2. Töötajad'!F7)</f>
        <v/>
      </c>
      <c r="F11" s="27">
        <f>IF('2. Töötajad'!A7="","",'2. Töötajad'!G7)</f>
        <v/>
      </c>
      <c r="H11" s="27">
        <f>IF('2. Töötajad'!A7="","",'2. Töötajad'!I7)</f>
        <v/>
      </c>
    </row>
    <row r="12">
      <c r="B12" s="19">
        <f>IF('2. Töötajad'!A8="","",'2. Töötajad'!A8)</f>
        <v/>
      </c>
      <c r="D12" s="27">
        <f>IF('2. Töötajad'!A8="","",'2. Töötajad'!F8)</f>
        <v/>
      </c>
      <c r="F12" s="27">
        <f>IF('2. Töötajad'!A8="","",'2. Töötajad'!G8)</f>
        <v/>
      </c>
      <c r="H12" s="27">
        <f>IF('2. Töötajad'!A8="","",'2. Töötajad'!I8)</f>
        <v/>
      </c>
    </row>
    <row r="13">
      <c r="B13" s="19">
        <f>IF('2. Töötajad'!A9="","",'2. Töötajad'!A9)</f>
        <v/>
      </c>
      <c r="D13" s="27">
        <f>IF('2. Töötajad'!A9="","",'2. Töötajad'!F9)</f>
        <v/>
      </c>
      <c r="F13" s="27">
        <f>IF('2. Töötajad'!A9="","",'2. Töötajad'!G9)</f>
        <v/>
      </c>
      <c r="H13" s="27">
        <f>IF('2. Töötajad'!A9="","",'2. Töötajad'!I9)</f>
        <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A34"/>
  <sheetViews>
    <sheetView showGridLines="0" workbookViewId="0">
      <pane xSplit="1" ySplit="4" topLeftCell="B5" activePane="bottomRight" state="frozen"/>
      <selection pane="topRight" activeCell="A1" sqref="A1"/>
      <selection pane="bottomLeft" activeCell="A1" sqref="A1"/>
      <selection pane="bottomRight" activeCell="A1" sqref="A1"/>
    </sheetView>
  </sheetViews>
  <sheetFormatPr baseColWidth="8" defaultRowHeight="15"/>
  <cols>
    <col width="20" customWidth="1" min="1" max="1"/>
    <col width="4.5" customWidth="1" min="2" max="2"/>
    <col width="4.5" customWidth="1" min="3" max="3"/>
    <col width="4.5" customWidth="1" min="4" max="4"/>
    <col width="4.5" customWidth="1" min="5" max="5"/>
    <col width="4.5" customWidth="1" min="6" max="6"/>
    <col width="4.5" customWidth="1" min="7" max="7"/>
    <col width="4.5" customWidth="1" min="8" max="8"/>
    <col width="4.5" customWidth="1" min="9" max="9"/>
    <col width="4.5" customWidth="1" min="10" max="10"/>
    <col width="4.5" customWidth="1" min="11" max="11"/>
    <col width="4.5" customWidth="1" min="12" max="12"/>
    <col width="4.5" customWidth="1" min="13" max="13"/>
    <col width="4.5" customWidth="1" min="14" max="14"/>
    <col width="4.5" customWidth="1" min="15" max="15"/>
    <col width="4.5" customWidth="1" min="16" max="16"/>
    <col width="4.5" customWidth="1" min="17" max="17"/>
    <col width="4.5" customWidth="1" min="18" max="18"/>
    <col width="4.5" customWidth="1" min="19" max="19"/>
    <col width="4.5" customWidth="1" min="20" max="20"/>
    <col width="4.5" customWidth="1" min="21" max="21"/>
    <col width="4.5" customWidth="1" min="22" max="22"/>
    <col width="4.5" customWidth="1" min="23" max="23"/>
    <col width="4.5" customWidth="1" min="24" max="24"/>
    <col width="4.5" customWidth="1" min="25" max="25"/>
    <col width="4.5" customWidth="1" min="26" max="26"/>
    <col width="4.5" customWidth="1" min="27" max="27"/>
    <col width="4.5" customWidth="1" min="28" max="28"/>
    <col width="4.5" customWidth="1" min="29" max="29"/>
    <col width="4.5" customWidth="1" min="30" max="30"/>
    <col width="4.5" customWidth="1" min="31" max="31"/>
    <col width="4.5" customWidth="1" min="32" max="32"/>
    <col width="4.5" customWidth="1" min="33" max="33"/>
    <col width="4.5" customWidth="1" min="34" max="34"/>
    <col width="4.5" customWidth="1" min="35" max="35"/>
    <col width="4.5" customWidth="1" min="36" max="36"/>
    <col width="4.5" customWidth="1" min="37" max="37"/>
    <col width="4.5" customWidth="1" min="38" max="38"/>
    <col width="4.5" customWidth="1" min="39" max="39"/>
    <col width="4.5" customWidth="1" min="40" max="40"/>
    <col width="4.5" customWidth="1" min="41" max="41"/>
    <col width="4.5" customWidth="1" min="42" max="42"/>
    <col width="4.5" customWidth="1" min="43" max="43"/>
    <col width="4.5" customWidth="1" min="44" max="44"/>
    <col width="4.5" customWidth="1" min="45" max="45"/>
    <col width="4.5" customWidth="1" min="46" max="46"/>
    <col width="4.5" customWidth="1" min="47" max="47"/>
    <col width="4.5" customWidth="1" min="48" max="48"/>
    <col width="4.5" customWidth="1" min="49" max="49"/>
    <col width="4.5" customWidth="1" min="50" max="50"/>
    <col width="4.5" customWidth="1" min="51" max="51"/>
    <col width="4.5" customWidth="1" min="52" max="52"/>
    <col width="4.5" customWidth="1" min="53" max="53"/>
  </cols>
  <sheetData>
    <row r="1">
      <c r="A1" s="5" t="inlineStr">
        <is>
          <t>Aastakalender</t>
        </is>
      </c>
    </row>
    <row r="2">
      <c r="A2" s="6" t="inlineStr">
        <is>
          <t>Iga lahter näitab sellel nädalal kirjas olevate puhkuste arvu. Lahter muutub siniseks, kui nädalal on puhkus.</t>
        </is>
      </c>
    </row>
    <row r="3">
      <c r="A3" s="6" t="inlineStr">
        <is>
          <t>Kuu →</t>
        </is>
      </c>
      <c r="B3" s="6" t="inlineStr">
        <is>
          <t>Jaan</t>
        </is>
      </c>
      <c r="F3" s="6" t="inlineStr">
        <is>
          <t>Veebr</t>
        </is>
      </c>
      <c r="J3" s="6" t="inlineStr">
        <is>
          <t>Märts</t>
        </is>
      </c>
      <c r="N3" s="6" t="inlineStr">
        <is>
          <t>Apr</t>
        </is>
      </c>
      <c r="S3" s="6" t="inlineStr">
        <is>
          <t>Mai</t>
        </is>
      </c>
      <c r="W3" s="6" t="inlineStr">
        <is>
          <t>Juuni</t>
        </is>
      </c>
      <c r="AA3" s="6" t="inlineStr">
        <is>
          <t>Juuli</t>
        </is>
      </c>
      <c r="AF3" s="6" t="inlineStr">
        <is>
          <t>Aug</t>
        </is>
      </c>
      <c r="AJ3" s="6" t="inlineStr">
        <is>
          <t>Sept</t>
        </is>
      </c>
      <c r="AO3" s="6" t="inlineStr">
        <is>
          <t>Okt</t>
        </is>
      </c>
      <c r="AS3" s="6" t="inlineStr">
        <is>
          <t>Nov</t>
        </is>
      </c>
      <c r="AW3" s="6" t="inlineStr">
        <is>
          <t>Dets</t>
        </is>
      </c>
    </row>
    <row r="4">
      <c r="A4" s="6" t="inlineStr">
        <is>
          <t>Nädal →</t>
        </is>
      </c>
      <c r="B4" s="20" t="n">
        <v>1</v>
      </c>
      <c r="C4" s="20" t="n">
        <v>2</v>
      </c>
      <c r="D4" s="20" t="n">
        <v>3</v>
      </c>
      <c r="E4" s="20" t="n">
        <v>4</v>
      </c>
      <c r="F4" s="20" t="n">
        <v>5</v>
      </c>
      <c r="G4" s="20" t="n">
        <v>6</v>
      </c>
      <c r="H4" s="20" t="n">
        <v>7</v>
      </c>
      <c r="I4" s="20" t="n">
        <v>8</v>
      </c>
      <c r="J4" s="20" t="n">
        <v>9</v>
      </c>
      <c r="K4" s="20" t="n">
        <v>10</v>
      </c>
      <c r="L4" s="20" t="n">
        <v>11</v>
      </c>
      <c r="M4" s="20" t="n">
        <v>12</v>
      </c>
      <c r="N4" s="20" t="n">
        <v>13</v>
      </c>
      <c r="O4" s="20" t="n">
        <v>14</v>
      </c>
      <c r="P4" s="20" t="n">
        <v>15</v>
      </c>
      <c r="Q4" s="20" t="n">
        <v>16</v>
      </c>
      <c r="R4" s="20" t="n">
        <v>17</v>
      </c>
      <c r="S4" s="20" t="n">
        <v>18</v>
      </c>
      <c r="T4" s="20" t="n">
        <v>19</v>
      </c>
      <c r="U4" s="20" t="n">
        <v>20</v>
      </c>
      <c r="V4" s="20" t="n">
        <v>21</v>
      </c>
      <c r="W4" s="20" t="n">
        <v>22</v>
      </c>
      <c r="X4" s="20" t="n">
        <v>23</v>
      </c>
      <c r="Y4" s="20" t="n">
        <v>24</v>
      </c>
      <c r="Z4" s="20" t="n">
        <v>25</v>
      </c>
      <c r="AA4" s="20" t="n">
        <v>26</v>
      </c>
      <c r="AB4" s="20" t="n">
        <v>27</v>
      </c>
      <c r="AC4" s="20" t="n">
        <v>28</v>
      </c>
      <c r="AD4" s="20" t="n">
        <v>29</v>
      </c>
      <c r="AE4" s="20" t="n">
        <v>30</v>
      </c>
      <c r="AF4" s="20" t="n">
        <v>31</v>
      </c>
      <c r="AG4" s="20" t="n">
        <v>32</v>
      </c>
      <c r="AH4" s="20" t="n">
        <v>33</v>
      </c>
      <c r="AI4" s="20" t="n">
        <v>34</v>
      </c>
      <c r="AJ4" s="20" t="n">
        <v>35</v>
      </c>
      <c r="AK4" s="20" t="n">
        <v>36</v>
      </c>
      <c r="AL4" s="20" t="n">
        <v>37</v>
      </c>
      <c r="AM4" s="20" t="n">
        <v>38</v>
      </c>
      <c r="AN4" s="20" t="n">
        <v>39</v>
      </c>
      <c r="AO4" s="20" t="n">
        <v>40</v>
      </c>
      <c r="AP4" s="20" t="n">
        <v>41</v>
      </c>
      <c r="AQ4" s="20" t="n">
        <v>42</v>
      </c>
      <c r="AR4" s="20" t="n">
        <v>43</v>
      </c>
      <c r="AS4" s="20" t="n">
        <v>44</v>
      </c>
      <c r="AT4" s="20" t="n">
        <v>45</v>
      </c>
      <c r="AU4" s="20" t="n">
        <v>46</v>
      </c>
      <c r="AV4" s="20" t="n">
        <v>47</v>
      </c>
      <c r="AW4" s="20" t="n">
        <v>48</v>
      </c>
      <c r="AX4" s="20" t="n">
        <v>49</v>
      </c>
      <c r="AY4" s="20" t="n">
        <v>50</v>
      </c>
      <c r="AZ4" s="20" t="n">
        <v>51</v>
      </c>
      <c r="BA4" s="20" t="n">
        <v>52</v>
      </c>
    </row>
    <row r="5">
      <c r="A5" s="19">
        <f>IF('2. Töötajad'!A5="","",'2. Töötajad'!A5)</f>
        <v/>
      </c>
      <c r="B5" s="28">
        <f>IF($A5="","",COUNTIFS('3. Puhkuste logi'!$A$5:$A$200,$A5,'3. Puhkuste logi'!$F$5:$F$200,"Kinnitatud",'3. Puhkuste logi'!$C$5:$C$200,"&lt;="&amp;('1. Seaded'!$C$9+(1-1)*7+6),'3. Puhkuste logi'!$D$5:$D$200,"&gt;="&amp;('1. Seaded'!$C$9+(1-1)*7)))</f>
        <v/>
      </c>
      <c r="C5" s="28">
        <f>IF($A5="","",COUNTIFS('3. Puhkuste logi'!$A$5:$A$200,$A5,'3. Puhkuste logi'!$F$5:$F$200,"Kinnitatud",'3. Puhkuste logi'!$C$5:$C$200,"&lt;="&amp;('1. Seaded'!$C$9+(2-1)*7+6),'3. Puhkuste logi'!$D$5:$D$200,"&gt;="&amp;('1. Seaded'!$C$9+(2-1)*7)))</f>
        <v/>
      </c>
      <c r="D5" s="28">
        <f>IF($A5="","",COUNTIFS('3. Puhkuste logi'!$A$5:$A$200,$A5,'3. Puhkuste logi'!$F$5:$F$200,"Kinnitatud",'3. Puhkuste logi'!$C$5:$C$200,"&lt;="&amp;('1. Seaded'!$C$9+(3-1)*7+6),'3. Puhkuste logi'!$D$5:$D$200,"&gt;="&amp;('1. Seaded'!$C$9+(3-1)*7)))</f>
        <v/>
      </c>
      <c r="E5" s="28">
        <f>IF($A5="","",COUNTIFS('3. Puhkuste logi'!$A$5:$A$200,$A5,'3. Puhkuste logi'!$F$5:$F$200,"Kinnitatud",'3. Puhkuste logi'!$C$5:$C$200,"&lt;="&amp;('1. Seaded'!$C$9+(4-1)*7+6),'3. Puhkuste logi'!$D$5:$D$200,"&gt;="&amp;('1. Seaded'!$C$9+(4-1)*7)))</f>
        <v/>
      </c>
      <c r="F5" s="28">
        <f>IF($A5="","",COUNTIFS('3. Puhkuste logi'!$A$5:$A$200,$A5,'3. Puhkuste logi'!$F$5:$F$200,"Kinnitatud",'3. Puhkuste logi'!$C$5:$C$200,"&lt;="&amp;('1. Seaded'!$C$9+(5-1)*7+6),'3. Puhkuste logi'!$D$5:$D$200,"&gt;="&amp;('1. Seaded'!$C$9+(5-1)*7)))</f>
        <v/>
      </c>
      <c r="G5" s="28">
        <f>IF($A5="","",COUNTIFS('3. Puhkuste logi'!$A$5:$A$200,$A5,'3. Puhkuste logi'!$F$5:$F$200,"Kinnitatud",'3. Puhkuste logi'!$C$5:$C$200,"&lt;="&amp;('1. Seaded'!$C$9+(6-1)*7+6),'3. Puhkuste logi'!$D$5:$D$200,"&gt;="&amp;('1. Seaded'!$C$9+(6-1)*7)))</f>
        <v/>
      </c>
      <c r="H5" s="28">
        <f>IF($A5="","",COUNTIFS('3. Puhkuste logi'!$A$5:$A$200,$A5,'3. Puhkuste logi'!$F$5:$F$200,"Kinnitatud",'3. Puhkuste logi'!$C$5:$C$200,"&lt;="&amp;('1. Seaded'!$C$9+(7-1)*7+6),'3. Puhkuste logi'!$D$5:$D$200,"&gt;="&amp;('1. Seaded'!$C$9+(7-1)*7)))</f>
        <v/>
      </c>
      <c r="I5" s="28">
        <f>IF($A5="","",COUNTIFS('3. Puhkuste logi'!$A$5:$A$200,$A5,'3. Puhkuste logi'!$F$5:$F$200,"Kinnitatud",'3. Puhkuste logi'!$C$5:$C$200,"&lt;="&amp;('1. Seaded'!$C$9+(8-1)*7+6),'3. Puhkuste logi'!$D$5:$D$200,"&gt;="&amp;('1. Seaded'!$C$9+(8-1)*7)))</f>
        <v/>
      </c>
      <c r="J5" s="28">
        <f>IF($A5="","",COUNTIFS('3. Puhkuste logi'!$A$5:$A$200,$A5,'3. Puhkuste logi'!$F$5:$F$200,"Kinnitatud",'3. Puhkuste logi'!$C$5:$C$200,"&lt;="&amp;('1. Seaded'!$C$9+(9-1)*7+6),'3. Puhkuste logi'!$D$5:$D$200,"&gt;="&amp;('1. Seaded'!$C$9+(9-1)*7)))</f>
        <v/>
      </c>
      <c r="K5" s="28">
        <f>IF($A5="","",COUNTIFS('3. Puhkuste logi'!$A$5:$A$200,$A5,'3. Puhkuste logi'!$F$5:$F$200,"Kinnitatud",'3. Puhkuste logi'!$C$5:$C$200,"&lt;="&amp;('1. Seaded'!$C$9+(10-1)*7+6),'3. Puhkuste logi'!$D$5:$D$200,"&gt;="&amp;('1. Seaded'!$C$9+(10-1)*7)))</f>
        <v/>
      </c>
      <c r="L5" s="28">
        <f>IF($A5="","",COUNTIFS('3. Puhkuste logi'!$A$5:$A$200,$A5,'3. Puhkuste logi'!$F$5:$F$200,"Kinnitatud",'3. Puhkuste logi'!$C$5:$C$200,"&lt;="&amp;('1. Seaded'!$C$9+(11-1)*7+6),'3. Puhkuste logi'!$D$5:$D$200,"&gt;="&amp;('1. Seaded'!$C$9+(11-1)*7)))</f>
        <v/>
      </c>
      <c r="M5" s="28">
        <f>IF($A5="","",COUNTIFS('3. Puhkuste logi'!$A$5:$A$200,$A5,'3. Puhkuste logi'!$F$5:$F$200,"Kinnitatud",'3. Puhkuste logi'!$C$5:$C$200,"&lt;="&amp;('1. Seaded'!$C$9+(12-1)*7+6),'3. Puhkuste logi'!$D$5:$D$200,"&gt;="&amp;('1. Seaded'!$C$9+(12-1)*7)))</f>
        <v/>
      </c>
      <c r="N5" s="28">
        <f>IF($A5="","",COUNTIFS('3. Puhkuste logi'!$A$5:$A$200,$A5,'3. Puhkuste logi'!$F$5:$F$200,"Kinnitatud",'3. Puhkuste logi'!$C$5:$C$200,"&lt;="&amp;('1. Seaded'!$C$9+(13-1)*7+6),'3. Puhkuste logi'!$D$5:$D$200,"&gt;="&amp;('1. Seaded'!$C$9+(13-1)*7)))</f>
        <v/>
      </c>
      <c r="O5" s="28">
        <f>IF($A5="","",COUNTIFS('3. Puhkuste logi'!$A$5:$A$200,$A5,'3. Puhkuste logi'!$F$5:$F$200,"Kinnitatud",'3. Puhkuste logi'!$C$5:$C$200,"&lt;="&amp;('1. Seaded'!$C$9+(14-1)*7+6),'3. Puhkuste logi'!$D$5:$D$200,"&gt;="&amp;('1. Seaded'!$C$9+(14-1)*7)))</f>
        <v/>
      </c>
      <c r="P5" s="28">
        <f>IF($A5="","",COUNTIFS('3. Puhkuste logi'!$A$5:$A$200,$A5,'3. Puhkuste logi'!$F$5:$F$200,"Kinnitatud",'3. Puhkuste logi'!$C$5:$C$200,"&lt;="&amp;('1. Seaded'!$C$9+(15-1)*7+6),'3. Puhkuste logi'!$D$5:$D$200,"&gt;="&amp;('1. Seaded'!$C$9+(15-1)*7)))</f>
        <v/>
      </c>
      <c r="Q5" s="28">
        <f>IF($A5="","",COUNTIFS('3. Puhkuste logi'!$A$5:$A$200,$A5,'3. Puhkuste logi'!$F$5:$F$200,"Kinnitatud",'3. Puhkuste logi'!$C$5:$C$200,"&lt;="&amp;('1. Seaded'!$C$9+(16-1)*7+6),'3. Puhkuste logi'!$D$5:$D$200,"&gt;="&amp;('1. Seaded'!$C$9+(16-1)*7)))</f>
        <v/>
      </c>
      <c r="R5" s="28">
        <f>IF($A5="","",COUNTIFS('3. Puhkuste logi'!$A$5:$A$200,$A5,'3. Puhkuste logi'!$F$5:$F$200,"Kinnitatud",'3. Puhkuste logi'!$C$5:$C$200,"&lt;="&amp;('1. Seaded'!$C$9+(17-1)*7+6),'3. Puhkuste logi'!$D$5:$D$200,"&gt;="&amp;('1. Seaded'!$C$9+(17-1)*7)))</f>
        <v/>
      </c>
      <c r="S5" s="28">
        <f>IF($A5="","",COUNTIFS('3. Puhkuste logi'!$A$5:$A$200,$A5,'3. Puhkuste logi'!$F$5:$F$200,"Kinnitatud",'3. Puhkuste logi'!$C$5:$C$200,"&lt;="&amp;('1. Seaded'!$C$9+(18-1)*7+6),'3. Puhkuste logi'!$D$5:$D$200,"&gt;="&amp;('1. Seaded'!$C$9+(18-1)*7)))</f>
        <v/>
      </c>
      <c r="T5" s="28">
        <f>IF($A5="","",COUNTIFS('3. Puhkuste logi'!$A$5:$A$200,$A5,'3. Puhkuste logi'!$F$5:$F$200,"Kinnitatud",'3. Puhkuste logi'!$C$5:$C$200,"&lt;="&amp;('1. Seaded'!$C$9+(19-1)*7+6),'3. Puhkuste logi'!$D$5:$D$200,"&gt;="&amp;('1. Seaded'!$C$9+(19-1)*7)))</f>
        <v/>
      </c>
      <c r="U5" s="28">
        <f>IF($A5="","",COUNTIFS('3. Puhkuste logi'!$A$5:$A$200,$A5,'3. Puhkuste logi'!$F$5:$F$200,"Kinnitatud",'3. Puhkuste logi'!$C$5:$C$200,"&lt;="&amp;('1. Seaded'!$C$9+(20-1)*7+6),'3. Puhkuste logi'!$D$5:$D$200,"&gt;="&amp;('1. Seaded'!$C$9+(20-1)*7)))</f>
        <v/>
      </c>
      <c r="V5" s="28">
        <f>IF($A5="","",COUNTIFS('3. Puhkuste logi'!$A$5:$A$200,$A5,'3. Puhkuste logi'!$F$5:$F$200,"Kinnitatud",'3. Puhkuste logi'!$C$5:$C$200,"&lt;="&amp;('1. Seaded'!$C$9+(21-1)*7+6),'3. Puhkuste logi'!$D$5:$D$200,"&gt;="&amp;('1. Seaded'!$C$9+(21-1)*7)))</f>
        <v/>
      </c>
      <c r="W5" s="28">
        <f>IF($A5="","",COUNTIFS('3. Puhkuste logi'!$A$5:$A$200,$A5,'3. Puhkuste logi'!$F$5:$F$200,"Kinnitatud",'3. Puhkuste logi'!$C$5:$C$200,"&lt;="&amp;('1. Seaded'!$C$9+(22-1)*7+6),'3. Puhkuste logi'!$D$5:$D$200,"&gt;="&amp;('1. Seaded'!$C$9+(22-1)*7)))</f>
        <v/>
      </c>
      <c r="X5" s="28">
        <f>IF($A5="","",COUNTIFS('3. Puhkuste logi'!$A$5:$A$200,$A5,'3. Puhkuste logi'!$F$5:$F$200,"Kinnitatud",'3. Puhkuste logi'!$C$5:$C$200,"&lt;="&amp;('1. Seaded'!$C$9+(23-1)*7+6),'3. Puhkuste logi'!$D$5:$D$200,"&gt;="&amp;('1. Seaded'!$C$9+(23-1)*7)))</f>
        <v/>
      </c>
      <c r="Y5" s="28">
        <f>IF($A5="","",COUNTIFS('3. Puhkuste logi'!$A$5:$A$200,$A5,'3. Puhkuste logi'!$F$5:$F$200,"Kinnitatud",'3. Puhkuste logi'!$C$5:$C$200,"&lt;="&amp;('1. Seaded'!$C$9+(24-1)*7+6),'3. Puhkuste logi'!$D$5:$D$200,"&gt;="&amp;('1. Seaded'!$C$9+(24-1)*7)))</f>
        <v/>
      </c>
      <c r="Z5" s="28">
        <f>IF($A5="","",COUNTIFS('3. Puhkuste logi'!$A$5:$A$200,$A5,'3. Puhkuste logi'!$F$5:$F$200,"Kinnitatud",'3. Puhkuste logi'!$C$5:$C$200,"&lt;="&amp;('1. Seaded'!$C$9+(25-1)*7+6),'3. Puhkuste logi'!$D$5:$D$200,"&gt;="&amp;('1. Seaded'!$C$9+(25-1)*7)))</f>
        <v/>
      </c>
      <c r="AA5" s="28">
        <f>IF($A5="","",COUNTIFS('3. Puhkuste logi'!$A$5:$A$200,$A5,'3. Puhkuste logi'!$F$5:$F$200,"Kinnitatud",'3. Puhkuste logi'!$C$5:$C$200,"&lt;="&amp;('1. Seaded'!$C$9+(26-1)*7+6),'3. Puhkuste logi'!$D$5:$D$200,"&gt;="&amp;('1. Seaded'!$C$9+(26-1)*7)))</f>
        <v/>
      </c>
      <c r="AB5" s="28">
        <f>IF($A5="","",COUNTIFS('3. Puhkuste logi'!$A$5:$A$200,$A5,'3. Puhkuste logi'!$F$5:$F$200,"Kinnitatud",'3. Puhkuste logi'!$C$5:$C$200,"&lt;="&amp;('1. Seaded'!$C$9+(27-1)*7+6),'3. Puhkuste logi'!$D$5:$D$200,"&gt;="&amp;('1. Seaded'!$C$9+(27-1)*7)))</f>
        <v/>
      </c>
      <c r="AC5" s="28">
        <f>IF($A5="","",COUNTIFS('3. Puhkuste logi'!$A$5:$A$200,$A5,'3. Puhkuste logi'!$F$5:$F$200,"Kinnitatud",'3. Puhkuste logi'!$C$5:$C$200,"&lt;="&amp;('1. Seaded'!$C$9+(28-1)*7+6),'3. Puhkuste logi'!$D$5:$D$200,"&gt;="&amp;('1. Seaded'!$C$9+(28-1)*7)))</f>
        <v/>
      </c>
      <c r="AD5" s="28">
        <f>IF($A5="","",COUNTIFS('3. Puhkuste logi'!$A$5:$A$200,$A5,'3. Puhkuste logi'!$F$5:$F$200,"Kinnitatud",'3. Puhkuste logi'!$C$5:$C$200,"&lt;="&amp;('1. Seaded'!$C$9+(29-1)*7+6),'3. Puhkuste logi'!$D$5:$D$200,"&gt;="&amp;('1. Seaded'!$C$9+(29-1)*7)))</f>
        <v/>
      </c>
      <c r="AE5" s="28">
        <f>IF($A5="","",COUNTIFS('3. Puhkuste logi'!$A$5:$A$200,$A5,'3. Puhkuste logi'!$F$5:$F$200,"Kinnitatud",'3. Puhkuste logi'!$C$5:$C$200,"&lt;="&amp;('1. Seaded'!$C$9+(30-1)*7+6),'3. Puhkuste logi'!$D$5:$D$200,"&gt;="&amp;('1. Seaded'!$C$9+(30-1)*7)))</f>
        <v/>
      </c>
      <c r="AF5" s="28">
        <f>IF($A5="","",COUNTIFS('3. Puhkuste logi'!$A$5:$A$200,$A5,'3. Puhkuste logi'!$F$5:$F$200,"Kinnitatud",'3. Puhkuste logi'!$C$5:$C$200,"&lt;="&amp;('1. Seaded'!$C$9+(31-1)*7+6),'3. Puhkuste logi'!$D$5:$D$200,"&gt;="&amp;('1. Seaded'!$C$9+(31-1)*7)))</f>
        <v/>
      </c>
      <c r="AG5" s="28">
        <f>IF($A5="","",COUNTIFS('3. Puhkuste logi'!$A$5:$A$200,$A5,'3. Puhkuste logi'!$F$5:$F$200,"Kinnitatud",'3. Puhkuste logi'!$C$5:$C$200,"&lt;="&amp;('1. Seaded'!$C$9+(32-1)*7+6),'3. Puhkuste logi'!$D$5:$D$200,"&gt;="&amp;('1. Seaded'!$C$9+(32-1)*7)))</f>
        <v/>
      </c>
      <c r="AH5" s="28">
        <f>IF($A5="","",COUNTIFS('3. Puhkuste logi'!$A$5:$A$200,$A5,'3. Puhkuste logi'!$F$5:$F$200,"Kinnitatud",'3. Puhkuste logi'!$C$5:$C$200,"&lt;="&amp;('1. Seaded'!$C$9+(33-1)*7+6),'3. Puhkuste logi'!$D$5:$D$200,"&gt;="&amp;('1. Seaded'!$C$9+(33-1)*7)))</f>
        <v/>
      </c>
      <c r="AI5" s="28">
        <f>IF($A5="","",COUNTIFS('3. Puhkuste logi'!$A$5:$A$200,$A5,'3. Puhkuste logi'!$F$5:$F$200,"Kinnitatud",'3. Puhkuste logi'!$C$5:$C$200,"&lt;="&amp;('1. Seaded'!$C$9+(34-1)*7+6),'3. Puhkuste logi'!$D$5:$D$200,"&gt;="&amp;('1. Seaded'!$C$9+(34-1)*7)))</f>
        <v/>
      </c>
      <c r="AJ5" s="28">
        <f>IF($A5="","",COUNTIFS('3. Puhkuste logi'!$A$5:$A$200,$A5,'3. Puhkuste logi'!$F$5:$F$200,"Kinnitatud",'3. Puhkuste logi'!$C$5:$C$200,"&lt;="&amp;('1. Seaded'!$C$9+(35-1)*7+6),'3. Puhkuste logi'!$D$5:$D$200,"&gt;="&amp;('1. Seaded'!$C$9+(35-1)*7)))</f>
        <v/>
      </c>
      <c r="AK5" s="28">
        <f>IF($A5="","",COUNTIFS('3. Puhkuste logi'!$A$5:$A$200,$A5,'3. Puhkuste logi'!$F$5:$F$200,"Kinnitatud",'3. Puhkuste logi'!$C$5:$C$200,"&lt;="&amp;('1. Seaded'!$C$9+(36-1)*7+6),'3. Puhkuste logi'!$D$5:$D$200,"&gt;="&amp;('1. Seaded'!$C$9+(36-1)*7)))</f>
        <v/>
      </c>
      <c r="AL5" s="28">
        <f>IF($A5="","",COUNTIFS('3. Puhkuste logi'!$A$5:$A$200,$A5,'3. Puhkuste logi'!$F$5:$F$200,"Kinnitatud",'3. Puhkuste logi'!$C$5:$C$200,"&lt;="&amp;('1. Seaded'!$C$9+(37-1)*7+6),'3. Puhkuste logi'!$D$5:$D$200,"&gt;="&amp;('1. Seaded'!$C$9+(37-1)*7)))</f>
        <v/>
      </c>
      <c r="AM5" s="28">
        <f>IF($A5="","",COUNTIFS('3. Puhkuste logi'!$A$5:$A$200,$A5,'3. Puhkuste logi'!$F$5:$F$200,"Kinnitatud",'3. Puhkuste logi'!$C$5:$C$200,"&lt;="&amp;('1. Seaded'!$C$9+(38-1)*7+6),'3. Puhkuste logi'!$D$5:$D$200,"&gt;="&amp;('1. Seaded'!$C$9+(38-1)*7)))</f>
        <v/>
      </c>
      <c r="AN5" s="28">
        <f>IF($A5="","",COUNTIFS('3. Puhkuste logi'!$A$5:$A$200,$A5,'3. Puhkuste logi'!$F$5:$F$200,"Kinnitatud",'3. Puhkuste logi'!$C$5:$C$200,"&lt;="&amp;('1. Seaded'!$C$9+(39-1)*7+6),'3. Puhkuste logi'!$D$5:$D$200,"&gt;="&amp;('1. Seaded'!$C$9+(39-1)*7)))</f>
        <v/>
      </c>
      <c r="AO5" s="28">
        <f>IF($A5="","",COUNTIFS('3. Puhkuste logi'!$A$5:$A$200,$A5,'3. Puhkuste logi'!$F$5:$F$200,"Kinnitatud",'3. Puhkuste logi'!$C$5:$C$200,"&lt;="&amp;('1. Seaded'!$C$9+(40-1)*7+6),'3. Puhkuste logi'!$D$5:$D$200,"&gt;="&amp;('1. Seaded'!$C$9+(40-1)*7)))</f>
        <v/>
      </c>
      <c r="AP5" s="28">
        <f>IF($A5="","",COUNTIFS('3. Puhkuste logi'!$A$5:$A$200,$A5,'3. Puhkuste logi'!$F$5:$F$200,"Kinnitatud",'3. Puhkuste logi'!$C$5:$C$200,"&lt;="&amp;('1. Seaded'!$C$9+(41-1)*7+6),'3. Puhkuste logi'!$D$5:$D$200,"&gt;="&amp;('1. Seaded'!$C$9+(41-1)*7)))</f>
        <v/>
      </c>
      <c r="AQ5" s="28">
        <f>IF($A5="","",COUNTIFS('3. Puhkuste logi'!$A$5:$A$200,$A5,'3. Puhkuste logi'!$F$5:$F$200,"Kinnitatud",'3. Puhkuste logi'!$C$5:$C$200,"&lt;="&amp;('1. Seaded'!$C$9+(42-1)*7+6),'3. Puhkuste logi'!$D$5:$D$200,"&gt;="&amp;('1. Seaded'!$C$9+(42-1)*7)))</f>
        <v/>
      </c>
      <c r="AR5" s="28">
        <f>IF($A5="","",COUNTIFS('3. Puhkuste logi'!$A$5:$A$200,$A5,'3. Puhkuste logi'!$F$5:$F$200,"Kinnitatud",'3. Puhkuste logi'!$C$5:$C$200,"&lt;="&amp;('1. Seaded'!$C$9+(43-1)*7+6),'3. Puhkuste logi'!$D$5:$D$200,"&gt;="&amp;('1. Seaded'!$C$9+(43-1)*7)))</f>
        <v/>
      </c>
      <c r="AS5" s="28">
        <f>IF($A5="","",COUNTIFS('3. Puhkuste logi'!$A$5:$A$200,$A5,'3. Puhkuste logi'!$F$5:$F$200,"Kinnitatud",'3. Puhkuste logi'!$C$5:$C$200,"&lt;="&amp;('1. Seaded'!$C$9+(44-1)*7+6),'3. Puhkuste logi'!$D$5:$D$200,"&gt;="&amp;('1. Seaded'!$C$9+(44-1)*7)))</f>
        <v/>
      </c>
      <c r="AT5" s="28">
        <f>IF($A5="","",COUNTIFS('3. Puhkuste logi'!$A$5:$A$200,$A5,'3. Puhkuste logi'!$F$5:$F$200,"Kinnitatud",'3. Puhkuste logi'!$C$5:$C$200,"&lt;="&amp;('1. Seaded'!$C$9+(45-1)*7+6),'3. Puhkuste logi'!$D$5:$D$200,"&gt;="&amp;('1. Seaded'!$C$9+(45-1)*7)))</f>
        <v/>
      </c>
      <c r="AU5" s="28">
        <f>IF($A5="","",COUNTIFS('3. Puhkuste logi'!$A$5:$A$200,$A5,'3. Puhkuste logi'!$F$5:$F$200,"Kinnitatud",'3. Puhkuste logi'!$C$5:$C$200,"&lt;="&amp;('1. Seaded'!$C$9+(46-1)*7+6),'3. Puhkuste logi'!$D$5:$D$200,"&gt;="&amp;('1. Seaded'!$C$9+(46-1)*7)))</f>
        <v/>
      </c>
      <c r="AV5" s="28">
        <f>IF($A5="","",COUNTIFS('3. Puhkuste logi'!$A$5:$A$200,$A5,'3. Puhkuste logi'!$F$5:$F$200,"Kinnitatud",'3. Puhkuste logi'!$C$5:$C$200,"&lt;="&amp;('1. Seaded'!$C$9+(47-1)*7+6),'3. Puhkuste logi'!$D$5:$D$200,"&gt;="&amp;('1. Seaded'!$C$9+(47-1)*7)))</f>
        <v/>
      </c>
      <c r="AW5" s="28">
        <f>IF($A5="","",COUNTIFS('3. Puhkuste logi'!$A$5:$A$200,$A5,'3. Puhkuste logi'!$F$5:$F$200,"Kinnitatud",'3. Puhkuste logi'!$C$5:$C$200,"&lt;="&amp;('1. Seaded'!$C$9+(48-1)*7+6),'3. Puhkuste logi'!$D$5:$D$200,"&gt;="&amp;('1. Seaded'!$C$9+(48-1)*7)))</f>
        <v/>
      </c>
      <c r="AX5" s="28">
        <f>IF($A5="","",COUNTIFS('3. Puhkuste logi'!$A$5:$A$200,$A5,'3. Puhkuste logi'!$F$5:$F$200,"Kinnitatud",'3. Puhkuste logi'!$C$5:$C$200,"&lt;="&amp;('1. Seaded'!$C$9+(49-1)*7+6),'3. Puhkuste logi'!$D$5:$D$200,"&gt;="&amp;('1. Seaded'!$C$9+(49-1)*7)))</f>
        <v/>
      </c>
      <c r="AY5" s="28">
        <f>IF($A5="","",COUNTIFS('3. Puhkuste logi'!$A$5:$A$200,$A5,'3. Puhkuste logi'!$F$5:$F$200,"Kinnitatud",'3. Puhkuste logi'!$C$5:$C$200,"&lt;="&amp;('1. Seaded'!$C$9+(50-1)*7+6),'3. Puhkuste logi'!$D$5:$D$200,"&gt;="&amp;('1. Seaded'!$C$9+(50-1)*7)))</f>
        <v/>
      </c>
      <c r="AZ5" s="28">
        <f>IF($A5="","",COUNTIFS('3. Puhkuste logi'!$A$5:$A$200,$A5,'3. Puhkuste logi'!$F$5:$F$200,"Kinnitatud",'3. Puhkuste logi'!$C$5:$C$200,"&lt;="&amp;('1. Seaded'!$C$9+(51-1)*7+6),'3. Puhkuste logi'!$D$5:$D$200,"&gt;="&amp;('1. Seaded'!$C$9+(51-1)*7)))</f>
        <v/>
      </c>
      <c r="BA5" s="28">
        <f>IF($A5="","",COUNTIFS('3. Puhkuste logi'!$A$5:$A$200,$A5,'3. Puhkuste logi'!$F$5:$F$200,"Kinnitatud",'3. Puhkuste logi'!$C$5:$C$200,"&lt;="&amp;('1. Seaded'!$C$9+(52-1)*7+6),'3. Puhkuste logi'!$D$5:$D$200,"&gt;="&amp;('1. Seaded'!$C$9+(52-1)*7)))</f>
        <v/>
      </c>
    </row>
    <row r="6">
      <c r="A6" s="19">
        <f>IF('2. Töötajad'!A6="","",'2. Töötajad'!A6)</f>
        <v/>
      </c>
      <c r="B6" s="28">
        <f>IF($A6="","",COUNTIFS('3. Puhkuste logi'!$A$5:$A$200,$A6,'3. Puhkuste logi'!$F$5:$F$200,"Kinnitatud",'3. Puhkuste logi'!$C$5:$C$200,"&lt;="&amp;('1. Seaded'!$C$9+(1-1)*7+6),'3. Puhkuste logi'!$D$5:$D$200,"&gt;="&amp;('1. Seaded'!$C$9+(1-1)*7)))</f>
        <v/>
      </c>
      <c r="C6" s="28">
        <f>IF($A6="","",COUNTIFS('3. Puhkuste logi'!$A$5:$A$200,$A6,'3. Puhkuste logi'!$F$5:$F$200,"Kinnitatud",'3. Puhkuste logi'!$C$5:$C$200,"&lt;="&amp;('1. Seaded'!$C$9+(2-1)*7+6),'3. Puhkuste logi'!$D$5:$D$200,"&gt;="&amp;('1. Seaded'!$C$9+(2-1)*7)))</f>
        <v/>
      </c>
      <c r="D6" s="28">
        <f>IF($A6="","",COUNTIFS('3. Puhkuste logi'!$A$5:$A$200,$A6,'3. Puhkuste logi'!$F$5:$F$200,"Kinnitatud",'3. Puhkuste logi'!$C$5:$C$200,"&lt;="&amp;('1. Seaded'!$C$9+(3-1)*7+6),'3. Puhkuste logi'!$D$5:$D$200,"&gt;="&amp;('1. Seaded'!$C$9+(3-1)*7)))</f>
        <v/>
      </c>
      <c r="E6" s="28">
        <f>IF($A6="","",COUNTIFS('3. Puhkuste logi'!$A$5:$A$200,$A6,'3. Puhkuste logi'!$F$5:$F$200,"Kinnitatud",'3. Puhkuste logi'!$C$5:$C$200,"&lt;="&amp;('1. Seaded'!$C$9+(4-1)*7+6),'3. Puhkuste logi'!$D$5:$D$200,"&gt;="&amp;('1. Seaded'!$C$9+(4-1)*7)))</f>
        <v/>
      </c>
      <c r="F6" s="28">
        <f>IF($A6="","",COUNTIFS('3. Puhkuste logi'!$A$5:$A$200,$A6,'3. Puhkuste logi'!$F$5:$F$200,"Kinnitatud",'3. Puhkuste logi'!$C$5:$C$200,"&lt;="&amp;('1. Seaded'!$C$9+(5-1)*7+6),'3. Puhkuste logi'!$D$5:$D$200,"&gt;="&amp;('1. Seaded'!$C$9+(5-1)*7)))</f>
        <v/>
      </c>
      <c r="G6" s="28">
        <f>IF($A6="","",COUNTIFS('3. Puhkuste logi'!$A$5:$A$200,$A6,'3. Puhkuste logi'!$F$5:$F$200,"Kinnitatud",'3. Puhkuste logi'!$C$5:$C$200,"&lt;="&amp;('1. Seaded'!$C$9+(6-1)*7+6),'3. Puhkuste logi'!$D$5:$D$200,"&gt;="&amp;('1. Seaded'!$C$9+(6-1)*7)))</f>
        <v/>
      </c>
      <c r="H6" s="28">
        <f>IF($A6="","",COUNTIFS('3. Puhkuste logi'!$A$5:$A$200,$A6,'3. Puhkuste logi'!$F$5:$F$200,"Kinnitatud",'3. Puhkuste logi'!$C$5:$C$200,"&lt;="&amp;('1. Seaded'!$C$9+(7-1)*7+6),'3. Puhkuste logi'!$D$5:$D$200,"&gt;="&amp;('1. Seaded'!$C$9+(7-1)*7)))</f>
        <v/>
      </c>
      <c r="I6" s="28">
        <f>IF($A6="","",COUNTIFS('3. Puhkuste logi'!$A$5:$A$200,$A6,'3. Puhkuste logi'!$F$5:$F$200,"Kinnitatud",'3. Puhkuste logi'!$C$5:$C$200,"&lt;="&amp;('1. Seaded'!$C$9+(8-1)*7+6),'3. Puhkuste logi'!$D$5:$D$200,"&gt;="&amp;('1. Seaded'!$C$9+(8-1)*7)))</f>
        <v/>
      </c>
      <c r="J6" s="28">
        <f>IF($A6="","",COUNTIFS('3. Puhkuste logi'!$A$5:$A$200,$A6,'3. Puhkuste logi'!$F$5:$F$200,"Kinnitatud",'3. Puhkuste logi'!$C$5:$C$200,"&lt;="&amp;('1. Seaded'!$C$9+(9-1)*7+6),'3. Puhkuste logi'!$D$5:$D$200,"&gt;="&amp;('1. Seaded'!$C$9+(9-1)*7)))</f>
        <v/>
      </c>
      <c r="K6" s="28">
        <f>IF($A6="","",COUNTIFS('3. Puhkuste logi'!$A$5:$A$200,$A6,'3. Puhkuste logi'!$F$5:$F$200,"Kinnitatud",'3. Puhkuste logi'!$C$5:$C$200,"&lt;="&amp;('1. Seaded'!$C$9+(10-1)*7+6),'3. Puhkuste logi'!$D$5:$D$200,"&gt;="&amp;('1. Seaded'!$C$9+(10-1)*7)))</f>
        <v/>
      </c>
      <c r="L6" s="28">
        <f>IF($A6="","",COUNTIFS('3. Puhkuste logi'!$A$5:$A$200,$A6,'3. Puhkuste logi'!$F$5:$F$200,"Kinnitatud",'3. Puhkuste logi'!$C$5:$C$200,"&lt;="&amp;('1. Seaded'!$C$9+(11-1)*7+6),'3. Puhkuste logi'!$D$5:$D$200,"&gt;="&amp;('1. Seaded'!$C$9+(11-1)*7)))</f>
        <v/>
      </c>
      <c r="M6" s="28">
        <f>IF($A6="","",COUNTIFS('3. Puhkuste logi'!$A$5:$A$200,$A6,'3. Puhkuste logi'!$F$5:$F$200,"Kinnitatud",'3. Puhkuste logi'!$C$5:$C$200,"&lt;="&amp;('1. Seaded'!$C$9+(12-1)*7+6),'3. Puhkuste logi'!$D$5:$D$200,"&gt;="&amp;('1. Seaded'!$C$9+(12-1)*7)))</f>
        <v/>
      </c>
      <c r="N6" s="28">
        <f>IF($A6="","",COUNTIFS('3. Puhkuste logi'!$A$5:$A$200,$A6,'3. Puhkuste logi'!$F$5:$F$200,"Kinnitatud",'3. Puhkuste logi'!$C$5:$C$200,"&lt;="&amp;('1. Seaded'!$C$9+(13-1)*7+6),'3. Puhkuste logi'!$D$5:$D$200,"&gt;="&amp;('1. Seaded'!$C$9+(13-1)*7)))</f>
        <v/>
      </c>
      <c r="O6" s="28">
        <f>IF($A6="","",COUNTIFS('3. Puhkuste logi'!$A$5:$A$200,$A6,'3. Puhkuste logi'!$F$5:$F$200,"Kinnitatud",'3. Puhkuste logi'!$C$5:$C$200,"&lt;="&amp;('1. Seaded'!$C$9+(14-1)*7+6),'3. Puhkuste logi'!$D$5:$D$200,"&gt;="&amp;('1. Seaded'!$C$9+(14-1)*7)))</f>
        <v/>
      </c>
      <c r="P6" s="28">
        <f>IF($A6="","",COUNTIFS('3. Puhkuste logi'!$A$5:$A$200,$A6,'3. Puhkuste logi'!$F$5:$F$200,"Kinnitatud",'3. Puhkuste logi'!$C$5:$C$200,"&lt;="&amp;('1. Seaded'!$C$9+(15-1)*7+6),'3. Puhkuste logi'!$D$5:$D$200,"&gt;="&amp;('1. Seaded'!$C$9+(15-1)*7)))</f>
        <v/>
      </c>
      <c r="Q6" s="28">
        <f>IF($A6="","",COUNTIFS('3. Puhkuste logi'!$A$5:$A$200,$A6,'3. Puhkuste logi'!$F$5:$F$200,"Kinnitatud",'3. Puhkuste logi'!$C$5:$C$200,"&lt;="&amp;('1. Seaded'!$C$9+(16-1)*7+6),'3. Puhkuste logi'!$D$5:$D$200,"&gt;="&amp;('1. Seaded'!$C$9+(16-1)*7)))</f>
        <v/>
      </c>
      <c r="R6" s="28">
        <f>IF($A6="","",COUNTIFS('3. Puhkuste logi'!$A$5:$A$200,$A6,'3. Puhkuste logi'!$F$5:$F$200,"Kinnitatud",'3. Puhkuste logi'!$C$5:$C$200,"&lt;="&amp;('1. Seaded'!$C$9+(17-1)*7+6),'3. Puhkuste logi'!$D$5:$D$200,"&gt;="&amp;('1. Seaded'!$C$9+(17-1)*7)))</f>
        <v/>
      </c>
      <c r="S6" s="28">
        <f>IF($A6="","",COUNTIFS('3. Puhkuste logi'!$A$5:$A$200,$A6,'3. Puhkuste logi'!$F$5:$F$200,"Kinnitatud",'3. Puhkuste logi'!$C$5:$C$200,"&lt;="&amp;('1. Seaded'!$C$9+(18-1)*7+6),'3. Puhkuste logi'!$D$5:$D$200,"&gt;="&amp;('1. Seaded'!$C$9+(18-1)*7)))</f>
        <v/>
      </c>
      <c r="T6" s="28">
        <f>IF($A6="","",COUNTIFS('3. Puhkuste logi'!$A$5:$A$200,$A6,'3. Puhkuste logi'!$F$5:$F$200,"Kinnitatud",'3. Puhkuste logi'!$C$5:$C$200,"&lt;="&amp;('1. Seaded'!$C$9+(19-1)*7+6),'3. Puhkuste logi'!$D$5:$D$200,"&gt;="&amp;('1. Seaded'!$C$9+(19-1)*7)))</f>
        <v/>
      </c>
      <c r="U6" s="28">
        <f>IF($A6="","",COUNTIFS('3. Puhkuste logi'!$A$5:$A$200,$A6,'3. Puhkuste logi'!$F$5:$F$200,"Kinnitatud",'3. Puhkuste logi'!$C$5:$C$200,"&lt;="&amp;('1. Seaded'!$C$9+(20-1)*7+6),'3. Puhkuste logi'!$D$5:$D$200,"&gt;="&amp;('1. Seaded'!$C$9+(20-1)*7)))</f>
        <v/>
      </c>
      <c r="V6" s="28">
        <f>IF($A6="","",COUNTIFS('3. Puhkuste logi'!$A$5:$A$200,$A6,'3. Puhkuste logi'!$F$5:$F$200,"Kinnitatud",'3. Puhkuste logi'!$C$5:$C$200,"&lt;="&amp;('1. Seaded'!$C$9+(21-1)*7+6),'3. Puhkuste logi'!$D$5:$D$200,"&gt;="&amp;('1. Seaded'!$C$9+(21-1)*7)))</f>
        <v/>
      </c>
      <c r="W6" s="28">
        <f>IF($A6="","",COUNTIFS('3. Puhkuste logi'!$A$5:$A$200,$A6,'3. Puhkuste logi'!$F$5:$F$200,"Kinnitatud",'3. Puhkuste logi'!$C$5:$C$200,"&lt;="&amp;('1. Seaded'!$C$9+(22-1)*7+6),'3. Puhkuste logi'!$D$5:$D$200,"&gt;="&amp;('1. Seaded'!$C$9+(22-1)*7)))</f>
        <v/>
      </c>
      <c r="X6" s="28">
        <f>IF($A6="","",COUNTIFS('3. Puhkuste logi'!$A$5:$A$200,$A6,'3. Puhkuste logi'!$F$5:$F$200,"Kinnitatud",'3. Puhkuste logi'!$C$5:$C$200,"&lt;="&amp;('1. Seaded'!$C$9+(23-1)*7+6),'3. Puhkuste logi'!$D$5:$D$200,"&gt;="&amp;('1. Seaded'!$C$9+(23-1)*7)))</f>
        <v/>
      </c>
      <c r="Y6" s="28">
        <f>IF($A6="","",COUNTIFS('3. Puhkuste logi'!$A$5:$A$200,$A6,'3. Puhkuste logi'!$F$5:$F$200,"Kinnitatud",'3. Puhkuste logi'!$C$5:$C$200,"&lt;="&amp;('1. Seaded'!$C$9+(24-1)*7+6),'3. Puhkuste logi'!$D$5:$D$200,"&gt;="&amp;('1. Seaded'!$C$9+(24-1)*7)))</f>
        <v/>
      </c>
      <c r="Z6" s="28">
        <f>IF($A6="","",COUNTIFS('3. Puhkuste logi'!$A$5:$A$200,$A6,'3. Puhkuste logi'!$F$5:$F$200,"Kinnitatud",'3. Puhkuste logi'!$C$5:$C$200,"&lt;="&amp;('1. Seaded'!$C$9+(25-1)*7+6),'3. Puhkuste logi'!$D$5:$D$200,"&gt;="&amp;('1. Seaded'!$C$9+(25-1)*7)))</f>
        <v/>
      </c>
      <c r="AA6" s="28">
        <f>IF($A6="","",COUNTIFS('3. Puhkuste logi'!$A$5:$A$200,$A6,'3. Puhkuste logi'!$F$5:$F$200,"Kinnitatud",'3. Puhkuste logi'!$C$5:$C$200,"&lt;="&amp;('1. Seaded'!$C$9+(26-1)*7+6),'3. Puhkuste logi'!$D$5:$D$200,"&gt;="&amp;('1. Seaded'!$C$9+(26-1)*7)))</f>
        <v/>
      </c>
      <c r="AB6" s="28">
        <f>IF($A6="","",COUNTIFS('3. Puhkuste logi'!$A$5:$A$200,$A6,'3. Puhkuste logi'!$F$5:$F$200,"Kinnitatud",'3. Puhkuste logi'!$C$5:$C$200,"&lt;="&amp;('1. Seaded'!$C$9+(27-1)*7+6),'3. Puhkuste logi'!$D$5:$D$200,"&gt;="&amp;('1. Seaded'!$C$9+(27-1)*7)))</f>
        <v/>
      </c>
      <c r="AC6" s="28">
        <f>IF($A6="","",COUNTIFS('3. Puhkuste logi'!$A$5:$A$200,$A6,'3. Puhkuste logi'!$F$5:$F$200,"Kinnitatud",'3. Puhkuste logi'!$C$5:$C$200,"&lt;="&amp;('1. Seaded'!$C$9+(28-1)*7+6),'3. Puhkuste logi'!$D$5:$D$200,"&gt;="&amp;('1. Seaded'!$C$9+(28-1)*7)))</f>
        <v/>
      </c>
      <c r="AD6" s="28">
        <f>IF($A6="","",COUNTIFS('3. Puhkuste logi'!$A$5:$A$200,$A6,'3. Puhkuste logi'!$F$5:$F$200,"Kinnitatud",'3. Puhkuste logi'!$C$5:$C$200,"&lt;="&amp;('1. Seaded'!$C$9+(29-1)*7+6),'3. Puhkuste logi'!$D$5:$D$200,"&gt;="&amp;('1. Seaded'!$C$9+(29-1)*7)))</f>
        <v/>
      </c>
      <c r="AE6" s="28">
        <f>IF($A6="","",COUNTIFS('3. Puhkuste logi'!$A$5:$A$200,$A6,'3. Puhkuste logi'!$F$5:$F$200,"Kinnitatud",'3. Puhkuste logi'!$C$5:$C$200,"&lt;="&amp;('1. Seaded'!$C$9+(30-1)*7+6),'3. Puhkuste logi'!$D$5:$D$200,"&gt;="&amp;('1. Seaded'!$C$9+(30-1)*7)))</f>
        <v/>
      </c>
      <c r="AF6" s="28">
        <f>IF($A6="","",COUNTIFS('3. Puhkuste logi'!$A$5:$A$200,$A6,'3. Puhkuste logi'!$F$5:$F$200,"Kinnitatud",'3. Puhkuste logi'!$C$5:$C$200,"&lt;="&amp;('1. Seaded'!$C$9+(31-1)*7+6),'3. Puhkuste logi'!$D$5:$D$200,"&gt;="&amp;('1. Seaded'!$C$9+(31-1)*7)))</f>
        <v/>
      </c>
      <c r="AG6" s="28">
        <f>IF($A6="","",COUNTIFS('3. Puhkuste logi'!$A$5:$A$200,$A6,'3. Puhkuste logi'!$F$5:$F$200,"Kinnitatud",'3. Puhkuste logi'!$C$5:$C$200,"&lt;="&amp;('1. Seaded'!$C$9+(32-1)*7+6),'3. Puhkuste logi'!$D$5:$D$200,"&gt;="&amp;('1. Seaded'!$C$9+(32-1)*7)))</f>
        <v/>
      </c>
      <c r="AH6" s="28">
        <f>IF($A6="","",COUNTIFS('3. Puhkuste logi'!$A$5:$A$200,$A6,'3. Puhkuste logi'!$F$5:$F$200,"Kinnitatud",'3. Puhkuste logi'!$C$5:$C$200,"&lt;="&amp;('1. Seaded'!$C$9+(33-1)*7+6),'3. Puhkuste logi'!$D$5:$D$200,"&gt;="&amp;('1. Seaded'!$C$9+(33-1)*7)))</f>
        <v/>
      </c>
      <c r="AI6" s="28">
        <f>IF($A6="","",COUNTIFS('3. Puhkuste logi'!$A$5:$A$200,$A6,'3. Puhkuste logi'!$F$5:$F$200,"Kinnitatud",'3. Puhkuste logi'!$C$5:$C$200,"&lt;="&amp;('1. Seaded'!$C$9+(34-1)*7+6),'3. Puhkuste logi'!$D$5:$D$200,"&gt;="&amp;('1. Seaded'!$C$9+(34-1)*7)))</f>
        <v/>
      </c>
      <c r="AJ6" s="28">
        <f>IF($A6="","",COUNTIFS('3. Puhkuste logi'!$A$5:$A$200,$A6,'3. Puhkuste logi'!$F$5:$F$200,"Kinnitatud",'3. Puhkuste logi'!$C$5:$C$200,"&lt;="&amp;('1. Seaded'!$C$9+(35-1)*7+6),'3. Puhkuste logi'!$D$5:$D$200,"&gt;="&amp;('1. Seaded'!$C$9+(35-1)*7)))</f>
        <v/>
      </c>
      <c r="AK6" s="28">
        <f>IF($A6="","",COUNTIFS('3. Puhkuste logi'!$A$5:$A$200,$A6,'3. Puhkuste logi'!$F$5:$F$200,"Kinnitatud",'3. Puhkuste logi'!$C$5:$C$200,"&lt;="&amp;('1. Seaded'!$C$9+(36-1)*7+6),'3. Puhkuste logi'!$D$5:$D$200,"&gt;="&amp;('1. Seaded'!$C$9+(36-1)*7)))</f>
        <v/>
      </c>
      <c r="AL6" s="28">
        <f>IF($A6="","",COUNTIFS('3. Puhkuste logi'!$A$5:$A$200,$A6,'3. Puhkuste logi'!$F$5:$F$200,"Kinnitatud",'3. Puhkuste logi'!$C$5:$C$200,"&lt;="&amp;('1. Seaded'!$C$9+(37-1)*7+6),'3. Puhkuste logi'!$D$5:$D$200,"&gt;="&amp;('1. Seaded'!$C$9+(37-1)*7)))</f>
        <v/>
      </c>
      <c r="AM6" s="28">
        <f>IF($A6="","",COUNTIFS('3. Puhkuste logi'!$A$5:$A$200,$A6,'3. Puhkuste logi'!$F$5:$F$200,"Kinnitatud",'3. Puhkuste logi'!$C$5:$C$200,"&lt;="&amp;('1. Seaded'!$C$9+(38-1)*7+6),'3. Puhkuste logi'!$D$5:$D$200,"&gt;="&amp;('1. Seaded'!$C$9+(38-1)*7)))</f>
        <v/>
      </c>
      <c r="AN6" s="28">
        <f>IF($A6="","",COUNTIFS('3. Puhkuste logi'!$A$5:$A$200,$A6,'3. Puhkuste logi'!$F$5:$F$200,"Kinnitatud",'3. Puhkuste logi'!$C$5:$C$200,"&lt;="&amp;('1. Seaded'!$C$9+(39-1)*7+6),'3. Puhkuste logi'!$D$5:$D$200,"&gt;="&amp;('1. Seaded'!$C$9+(39-1)*7)))</f>
        <v/>
      </c>
      <c r="AO6" s="28">
        <f>IF($A6="","",COUNTIFS('3. Puhkuste logi'!$A$5:$A$200,$A6,'3. Puhkuste logi'!$F$5:$F$200,"Kinnitatud",'3. Puhkuste logi'!$C$5:$C$200,"&lt;="&amp;('1. Seaded'!$C$9+(40-1)*7+6),'3. Puhkuste logi'!$D$5:$D$200,"&gt;="&amp;('1. Seaded'!$C$9+(40-1)*7)))</f>
        <v/>
      </c>
      <c r="AP6" s="28">
        <f>IF($A6="","",COUNTIFS('3. Puhkuste logi'!$A$5:$A$200,$A6,'3. Puhkuste logi'!$F$5:$F$200,"Kinnitatud",'3. Puhkuste logi'!$C$5:$C$200,"&lt;="&amp;('1. Seaded'!$C$9+(41-1)*7+6),'3. Puhkuste logi'!$D$5:$D$200,"&gt;="&amp;('1. Seaded'!$C$9+(41-1)*7)))</f>
        <v/>
      </c>
      <c r="AQ6" s="28">
        <f>IF($A6="","",COUNTIFS('3. Puhkuste logi'!$A$5:$A$200,$A6,'3. Puhkuste logi'!$F$5:$F$200,"Kinnitatud",'3. Puhkuste logi'!$C$5:$C$200,"&lt;="&amp;('1. Seaded'!$C$9+(42-1)*7+6),'3. Puhkuste logi'!$D$5:$D$200,"&gt;="&amp;('1. Seaded'!$C$9+(42-1)*7)))</f>
        <v/>
      </c>
      <c r="AR6" s="28">
        <f>IF($A6="","",COUNTIFS('3. Puhkuste logi'!$A$5:$A$200,$A6,'3. Puhkuste logi'!$F$5:$F$200,"Kinnitatud",'3. Puhkuste logi'!$C$5:$C$200,"&lt;="&amp;('1. Seaded'!$C$9+(43-1)*7+6),'3. Puhkuste logi'!$D$5:$D$200,"&gt;="&amp;('1. Seaded'!$C$9+(43-1)*7)))</f>
        <v/>
      </c>
      <c r="AS6" s="28">
        <f>IF($A6="","",COUNTIFS('3. Puhkuste logi'!$A$5:$A$200,$A6,'3. Puhkuste logi'!$F$5:$F$200,"Kinnitatud",'3. Puhkuste logi'!$C$5:$C$200,"&lt;="&amp;('1. Seaded'!$C$9+(44-1)*7+6),'3. Puhkuste logi'!$D$5:$D$200,"&gt;="&amp;('1. Seaded'!$C$9+(44-1)*7)))</f>
        <v/>
      </c>
      <c r="AT6" s="28">
        <f>IF($A6="","",COUNTIFS('3. Puhkuste logi'!$A$5:$A$200,$A6,'3. Puhkuste logi'!$F$5:$F$200,"Kinnitatud",'3. Puhkuste logi'!$C$5:$C$200,"&lt;="&amp;('1. Seaded'!$C$9+(45-1)*7+6),'3. Puhkuste logi'!$D$5:$D$200,"&gt;="&amp;('1. Seaded'!$C$9+(45-1)*7)))</f>
        <v/>
      </c>
      <c r="AU6" s="28">
        <f>IF($A6="","",COUNTIFS('3. Puhkuste logi'!$A$5:$A$200,$A6,'3. Puhkuste logi'!$F$5:$F$200,"Kinnitatud",'3. Puhkuste logi'!$C$5:$C$200,"&lt;="&amp;('1. Seaded'!$C$9+(46-1)*7+6),'3. Puhkuste logi'!$D$5:$D$200,"&gt;="&amp;('1. Seaded'!$C$9+(46-1)*7)))</f>
        <v/>
      </c>
      <c r="AV6" s="28">
        <f>IF($A6="","",COUNTIFS('3. Puhkuste logi'!$A$5:$A$200,$A6,'3. Puhkuste logi'!$F$5:$F$200,"Kinnitatud",'3. Puhkuste logi'!$C$5:$C$200,"&lt;="&amp;('1. Seaded'!$C$9+(47-1)*7+6),'3. Puhkuste logi'!$D$5:$D$200,"&gt;="&amp;('1. Seaded'!$C$9+(47-1)*7)))</f>
        <v/>
      </c>
      <c r="AW6" s="28">
        <f>IF($A6="","",COUNTIFS('3. Puhkuste logi'!$A$5:$A$200,$A6,'3. Puhkuste logi'!$F$5:$F$200,"Kinnitatud",'3. Puhkuste logi'!$C$5:$C$200,"&lt;="&amp;('1. Seaded'!$C$9+(48-1)*7+6),'3. Puhkuste logi'!$D$5:$D$200,"&gt;="&amp;('1. Seaded'!$C$9+(48-1)*7)))</f>
        <v/>
      </c>
      <c r="AX6" s="28">
        <f>IF($A6="","",COUNTIFS('3. Puhkuste logi'!$A$5:$A$200,$A6,'3. Puhkuste logi'!$F$5:$F$200,"Kinnitatud",'3. Puhkuste logi'!$C$5:$C$200,"&lt;="&amp;('1. Seaded'!$C$9+(49-1)*7+6),'3. Puhkuste logi'!$D$5:$D$200,"&gt;="&amp;('1. Seaded'!$C$9+(49-1)*7)))</f>
        <v/>
      </c>
      <c r="AY6" s="28">
        <f>IF($A6="","",COUNTIFS('3. Puhkuste logi'!$A$5:$A$200,$A6,'3. Puhkuste logi'!$F$5:$F$200,"Kinnitatud",'3. Puhkuste logi'!$C$5:$C$200,"&lt;="&amp;('1. Seaded'!$C$9+(50-1)*7+6),'3. Puhkuste logi'!$D$5:$D$200,"&gt;="&amp;('1. Seaded'!$C$9+(50-1)*7)))</f>
        <v/>
      </c>
      <c r="AZ6" s="28">
        <f>IF($A6="","",COUNTIFS('3. Puhkuste logi'!$A$5:$A$200,$A6,'3. Puhkuste logi'!$F$5:$F$200,"Kinnitatud",'3. Puhkuste logi'!$C$5:$C$200,"&lt;="&amp;('1. Seaded'!$C$9+(51-1)*7+6),'3. Puhkuste logi'!$D$5:$D$200,"&gt;="&amp;('1. Seaded'!$C$9+(51-1)*7)))</f>
        <v/>
      </c>
      <c r="BA6" s="28">
        <f>IF($A6="","",COUNTIFS('3. Puhkuste logi'!$A$5:$A$200,$A6,'3. Puhkuste logi'!$F$5:$F$200,"Kinnitatud",'3. Puhkuste logi'!$C$5:$C$200,"&lt;="&amp;('1. Seaded'!$C$9+(52-1)*7+6),'3. Puhkuste logi'!$D$5:$D$200,"&gt;="&amp;('1. Seaded'!$C$9+(52-1)*7)))</f>
        <v/>
      </c>
    </row>
    <row r="7">
      <c r="A7" s="19">
        <f>IF('2. Töötajad'!A7="","",'2. Töötajad'!A7)</f>
        <v/>
      </c>
      <c r="B7" s="28">
        <f>IF($A7="","",COUNTIFS('3. Puhkuste logi'!$A$5:$A$200,$A7,'3. Puhkuste logi'!$F$5:$F$200,"Kinnitatud",'3. Puhkuste logi'!$C$5:$C$200,"&lt;="&amp;('1. Seaded'!$C$9+(1-1)*7+6),'3. Puhkuste logi'!$D$5:$D$200,"&gt;="&amp;('1. Seaded'!$C$9+(1-1)*7)))</f>
        <v/>
      </c>
      <c r="C7" s="28">
        <f>IF($A7="","",COUNTIFS('3. Puhkuste logi'!$A$5:$A$200,$A7,'3. Puhkuste logi'!$F$5:$F$200,"Kinnitatud",'3. Puhkuste logi'!$C$5:$C$200,"&lt;="&amp;('1. Seaded'!$C$9+(2-1)*7+6),'3. Puhkuste logi'!$D$5:$D$200,"&gt;="&amp;('1. Seaded'!$C$9+(2-1)*7)))</f>
        <v/>
      </c>
      <c r="D7" s="28">
        <f>IF($A7="","",COUNTIFS('3. Puhkuste logi'!$A$5:$A$200,$A7,'3. Puhkuste logi'!$F$5:$F$200,"Kinnitatud",'3. Puhkuste logi'!$C$5:$C$200,"&lt;="&amp;('1. Seaded'!$C$9+(3-1)*7+6),'3. Puhkuste logi'!$D$5:$D$200,"&gt;="&amp;('1. Seaded'!$C$9+(3-1)*7)))</f>
        <v/>
      </c>
      <c r="E7" s="28">
        <f>IF($A7="","",COUNTIFS('3. Puhkuste logi'!$A$5:$A$200,$A7,'3. Puhkuste logi'!$F$5:$F$200,"Kinnitatud",'3. Puhkuste logi'!$C$5:$C$200,"&lt;="&amp;('1. Seaded'!$C$9+(4-1)*7+6),'3. Puhkuste logi'!$D$5:$D$200,"&gt;="&amp;('1. Seaded'!$C$9+(4-1)*7)))</f>
        <v/>
      </c>
      <c r="F7" s="28">
        <f>IF($A7="","",COUNTIFS('3. Puhkuste logi'!$A$5:$A$200,$A7,'3. Puhkuste logi'!$F$5:$F$200,"Kinnitatud",'3. Puhkuste logi'!$C$5:$C$200,"&lt;="&amp;('1. Seaded'!$C$9+(5-1)*7+6),'3. Puhkuste logi'!$D$5:$D$200,"&gt;="&amp;('1. Seaded'!$C$9+(5-1)*7)))</f>
        <v/>
      </c>
      <c r="G7" s="28">
        <f>IF($A7="","",COUNTIFS('3. Puhkuste logi'!$A$5:$A$200,$A7,'3. Puhkuste logi'!$F$5:$F$200,"Kinnitatud",'3. Puhkuste logi'!$C$5:$C$200,"&lt;="&amp;('1. Seaded'!$C$9+(6-1)*7+6),'3. Puhkuste logi'!$D$5:$D$200,"&gt;="&amp;('1. Seaded'!$C$9+(6-1)*7)))</f>
        <v/>
      </c>
      <c r="H7" s="28">
        <f>IF($A7="","",COUNTIFS('3. Puhkuste logi'!$A$5:$A$200,$A7,'3. Puhkuste logi'!$F$5:$F$200,"Kinnitatud",'3. Puhkuste logi'!$C$5:$C$200,"&lt;="&amp;('1. Seaded'!$C$9+(7-1)*7+6),'3. Puhkuste logi'!$D$5:$D$200,"&gt;="&amp;('1. Seaded'!$C$9+(7-1)*7)))</f>
        <v/>
      </c>
      <c r="I7" s="28">
        <f>IF($A7="","",COUNTIFS('3. Puhkuste logi'!$A$5:$A$200,$A7,'3. Puhkuste logi'!$F$5:$F$200,"Kinnitatud",'3. Puhkuste logi'!$C$5:$C$200,"&lt;="&amp;('1. Seaded'!$C$9+(8-1)*7+6),'3. Puhkuste logi'!$D$5:$D$200,"&gt;="&amp;('1. Seaded'!$C$9+(8-1)*7)))</f>
        <v/>
      </c>
      <c r="J7" s="28">
        <f>IF($A7="","",COUNTIFS('3. Puhkuste logi'!$A$5:$A$200,$A7,'3. Puhkuste logi'!$F$5:$F$200,"Kinnitatud",'3. Puhkuste logi'!$C$5:$C$200,"&lt;="&amp;('1. Seaded'!$C$9+(9-1)*7+6),'3. Puhkuste logi'!$D$5:$D$200,"&gt;="&amp;('1. Seaded'!$C$9+(9-1)*7)))</f>
        <v/>
      </c>
      <c r="K7" s="28">
        <f>IF($A7="","",COUNTIFS('3. Puhkuste logi'!$A$5:$A$200,$A7,'3. Puhkuste logi'!$F$5:$F$200,"Kinnitatud",'3. Puhkuste logi'!$C$5:$C$200,"&lt;="&amp;('1. Seaded'!$C$9+(10-1)*7+6),'3. Puhkuste logi'!$D$5:$D$200,"&gt;="&amp;('1. Seaded'!$C$9+(10-1)*7)))</f>
        <v/>
      </c>
      <c r="L7" s="28">
        <f>IF($A7="","",COUNTIFS('3. Puhkuste logi'!$A$5:$A$200,$A7,'3. Puhkuste logi'!$F$5:$F$200,"Kinnitatud",'3. Puhkuste logi'!$C$5:$C$200,"&lt;="&amp;('1. Seaded'!$C$9+(11-1)*7+6),'3. Puhkuste logi'!$D$5:$D$200,"&gt;="&amp;('1. Seaded'!$C$9+(11-1)*7)))</f>
        <v/>
      </c>
      <c r="M7" s="28">
        <f>IF($A7="","",COUNTIFS('3. Puhkuste logi'!$A$5:$A$200,$A7,'3. Puhkuste logi'!$F$5:$F$200,"Kinnitatud",'3. Puhkuste logi'!$C$5:$C$200,"&lt;="&amp;('1. Seaded'!$C$9+(12-1)*7+6),'3. Puhkuste logi'!$D$5:$D$200,"&gt;="&amp;('1. Seaded'!$C$9+(12-1)*7)))</f>
        <v/>
      </c>
      <c r="N7" s="28">
        <f>IF($A7="","",COUNTIFS('3. Puhkuste logi'!$A$5:$A$200,$A7,'3. Puhkuste logi'!$F$5:$F$200,"Kinnitatud",'3. Puhkuste logi'!$C$5:$C$200,"&lt;="&amp;('1. Seaded'!$C$9+(13-1)*7+6),'3. Puhkuste logi'!$D$5:$D$200,"&gt;="&amp;('1. Seaded'!$C$9+(13-1)*7)))</f>
        <v/>
      </c>
      <c r="O7" s="28">
        <f>IF($A7="","",COUNTIFS('3. Puhkuste logi'!$A$5:$A$200,$A7,'3. Puhkuste logi'!$F$5:$F$200,"Kinnitatud",'3. Puhkuste logi'!$C$5:$C$200,"&lt;="&amp;('1. Seaded'!$C$9+(14-1)*7+6),'3. Puhkuste logi'!$D$5:$D$200,"&gt;="&amp;('1. Seaded'!$C$9+(14-1)*7)))</f>
        <v/>
      </c>
      <c r="P7" s="28">
        <f>IF($A7="","",COUNTIFS('3. Puhkuste logi'!$A$5:$A$200,$A7,'3. Puhkuste logi'!$F$5:$F$200,"Kinnitatud",'3. Puhkuste logi'!$C$5:$C$200,"&lt;="&amp;('1. Seaded'!$C$9+(15-1)*7+6),'3. Puhkuste logi'!$D$5:$D$200,"&gt;="&amp;('1. Seaded'!$C$9+(15-1)*7)))</f>
        <v/>
      </c>
      <c r="Q7" s="28">
        <f>IF($A7="","",COUNTIFS('3. Puhkuste logi'!$A$5:$A$200,$A7,'3. Puhkuste logi'!$F$5:$F$200,"Kinnitatud",'3. Puhkuste logi'!$C$5:$C$200,"&lt;="&amp;('1. Seaded'!$C$9+(16-1)*7+6),'3. Puhkuste logi'!$D$5:$D$200,"&gt;="&amp;('1. Seaded'!$C$9+(16-1)*7)))</f>
        <v/>
      </c>
      <c r="R7" s="28">
        <f>IF($A7="","",COUNTIFS('3. Puhkuste logi'!$A$5:$A$200,$A7,'3. Puhkuste logi'!$F$5:$F$200,"Kinnitatud",'3. Puhkuste logi'!$C$5:$C$200,"&lt;="&amp;('1. Seaded'!$C$9+(17-1)*7+6),'3. Puhkuste logi'!$D$5:$D$200,"&gt;="&amp;('1. Seaded'!$C$9+(17-1)*7)))</f>
        <v/>
      </c>
      <c r="S7" s="28">
        <f>IF($A7="","",COUNTIFS('3. Puhkuste logi'!$A$5:$A$200,$A7,'3. Puhkuste logi'!$F$5:$F$200,"Kinnitatud",'3. Puhkuste logi'!$C$5:$C$200,"&lt;="&amp;('1. Seaded'!$C$9+(18-1)*7+6),'3. Puhkuste logi'!$D$5:$D$200,"&gt;="&amp;('1. Seaded'!$C$9+(18-1)*7)))</f>
        <v/>
      </c>
      <c r="T7" s="28">
        <f>IF($A7="","",COUNTIFS('3. Puhkuste logi'!$A$5:$A$200,$A7,'3. Puhkuste logi'!$F$5:$F$200,"Kinnitatud",'3. Puhkuste logi'!$C$5:$C$200,"&lt;="&amp;('1. Seaded'!$C$9+(19-1)*7+6),'3. Puhkuste logi'!$D$5:$D$200,"&gt;="&amp;('1. Seaded'!$C$9+(19-1)*7)))</f>
        <v/>
      </c>
      <c r="U7" s="28">
        <f>IF($A7="","",COUNTIFS('3. Puhkuste logi'!$A$5:$A$200,$A7,'3. Puhkuste logi'!$F$5:$F$200,"Kinnitatud",'3. Puhkuste logi'!$C$5:$C$200,"&lt;="&amp;('1. Seaded'!$C$9+(20-1)*7+6),'3. Puhkuste logi'!$D$5:$D$200,"&gt;="&amp;('1. Seaded'!$C$9+(20-1)*7)))</f>
        <v/>
      </c>
      <c r="V7" s="28">
        <f>IF($A7="","",COUNTIFS('3. Puhkuste logi'!$A$5:$A$200,$A7,'3. Puhkuste logi'!$F$5:$F$200,"Kinnitatud",'3. Puhkuste logi'!$C$5:$C$200,"&lt;="&amp;('1. Seaded'!$C$9+(21-1)*7+6),'3. Puhkuste logi'!$D$5:$D$200,"&gt;="&amp;('1. Seaded'!$C$9+(21-1)*7)))</f>
        <v/>
      </c>
      <c r="W7" s="28">
        <f>IF($A7="","",COUNTIFS('3. Puhkuste logi'!$A$5:$A$200,$A7,'3. Puhkuste logi'!$F$5:$F$200,"Kinnitatud",'3. Puhkuste logi'!$C$5:$C$200,"&lt;="&amp;('1. Seaded'!$C$9+(22-1)*7+6),'3. Puhkuste logi'!$D$5:$D$200,"&gt;="&amp;('1. Seaded'!$C$9+(22-1)*7)))</f>
        <v/>
      </c>
      <c r="X7" s="28">
        <f>IF($A7="","",COUNTIFS('3. Puhkuste logi'!$A$5:$A$200,$A7,'3. Puhkuste logi'!$F$5:$F$200,"Kinnitatud",'3. Puhkuste logi'!$C$5:$C$200,"&lt;="&amp;('1. Seaded'!$C$9+(23-1)*7+6),'3. Puhkuste logi'!$D$5:$D$200,"&gt;="&amp;('1. Seaded'!$C$9+(23-1)*7)))</f>
        <v/>
      </c>
      <c r="Y7" s="28">
        <f>IF($A7="","",COUNTIFS('3. Puhkuste logi'!$A$5:$A$200,$A7,'3. Puhkuste logi'!$F$5:$F$200,"Kinnitatud",'3. Puhkuste logi'!$C$5:$C$200,"&lt;="&amp;('1. Seaded'!$C$9+(24-1)*7+6),'3. Puhkuste logi'!$D$5:$D$200,"&gt;="&amp;('1. Seaded'!$C$9+(24-1)*7)))</f>
        <v/>
      </c>
      <c r="Z7" s="28">
        <f>IF($A7="","",COUNTIFS('3. Puhkuste logi'!$A$5:$A$200,$A7,'3. Puhkuste logi'!$F$5:$F$200,"Kinnitatud",'3. Puhkuste logi'!$C$5:$C$200,"&lt;="&amp;('1. Seaded'!$C$9+(25-1)*7+6),'3. Puhkuste logi'!$D$5:$D$200,"&gt;="&amp;('1. Seaded'!$C$9+(25-1)*7)))</f>
        <v/>
      </c>
      <c r="AA7" s="28">
        <f>IF($A7="","",COUNTIFS('3. Puhkuste logi'!$A$5:$A$200,$A7,'3. Puhkuste logi'!$F$5:$F$200,"Kinnitatud",'3. Puhkuste logi'!$C$5:$C$200,"&lt;="&amp;('1. Seaded'!$C$9+(26-1)*7+6),'3. Puhkuste logi'!$D$5:$D$200,"&gt;="&amp;('1. Seaded'!$C$9+(26-1)*7)))</f>
        <v/>
      </c>
      <c r="AB7" s="28">
        <f>IF($A7="","",COUNTIFS('3. Puhkuste logi'!$A$5:$A$200,$A7,'3. Puhkuste logi'!$F$5:$F$200,"Kinnitatud",'3. Puhkuste logi'!$C$5:$C$200,"&lt;="&amp;('1. Seaded'!$C$9+(27-1)*7+6),'3. Puhkuste logi'!$D$5:$D$200,"&gt;="&amp;('1. Seaded'!$C$9+(27-1)*7)))</f>
        <v/>
      </c>
      <c r="AC7" s="28">
        <f>IF($A7="","",COUNTIFS('3. Puhkuste logi'!$A$5:$A$200,$A7,'3. Puhkuste logi'!$F$5:$F$200,"Kinnitatud",'3. Puhkuste logi'!$C$5:$C$200,"&lt;="&amp;('1. Seaded'!$C$9+(28-1)*7+6),'3. Puhkuste logi'!$D$5:$D$200,"&gt;="&amp;('1. Seaded'!$C$9+(28-1)*7)))</f>
        <v/>
      </c>
      <c r="AD7" s="28">
        <f>IF($A7="","",COUNTIFS('3. Puhkuste logi'!$A$5:$A$200,$A7,'3. Puhkuste logi'!$F$5:$F$200,"Kinnitatud",'3. Puhkuste logi'!$C$5:$C$200,"&lt;="&amp;('1. Seaded'!$C$9+(29-1)*7+6),'3. Puhkuste logi'!$D$5:$D$200,"&gt;="&amp;('1. Seaded'!$C$9+(29-1)*7)))</f>
        <v/>
      </c>
      <c r="AE7" s="28">
        <f>IF($A7="","",COUNTIFS('3. Puhkuste logi'!$A$5:$A$200,$A7,'3. Puhkuste logi'!$F$5:$F$200,"Kinnitatud",'3. Puhkuste logi'!$C$5:$C$200,"&lt;="&amp;('1. Seaded'!$C$9+(30-1)*7+6),'3. Puhkuste logi'!$D$5:$D$200,"&gt;="&amp;('1. Seaded'!$C$9+(30-1)*7)))</f>
        <v/>
      </c>
      <c r="AF7" s="28">
        <f>IF($A7="","",COUNTIFS('3. Puhkuste logi'!$A$5:$A$200,$A7,'3. Puhkuste logi'!$F$5:$F$200,"Kinnitatud",'3. Puhkuste logi'!$C$5:$C$200,"&lt;="&amp;('1. Seaded'!$C$9+(31-1)*7+6),'3. Puhkuste logi'!$D$5:$D$200,"&gt;="&amp;('1. Seaded'!$C$9+(31-1)*7)))</f>
        <v/>
      </c>
      <c r="AG7" s="28">
        <f>IF($A7="","",COUNTIFS('3. Puhkuste logi'!$A$5:$A$200,$A7,'3. Puhkuste logi'!$F$5:$F$200,"Kinnitatud",'3. Puhkuste logi'!$C$5:$C$200,"&lt;="&amp;('1. Seaded'!$C$9+(32-1)*7+6),'3. Puhkuste logi'!$D$5:$D$200,"&gt;="&amp;('1. Seaded'!$C$9+(32-1)*7)))</f>
        <v/>
      </c>
      <c r="AH7" s="28">
        <f>IF($A7="","",COUNTIFS('3. Puhkuste logi'!$A$5:$A$200,$A7,'3. Puhkuste logi'!$F$5:$F$200,"Kinnitatud",'3. Puhkuste logi'!$C$5:$C$200,"&lt;="&amp;('1. Seaded'!$C$9+(33-1)*7+6),'3. Puhkuste logi'!$D$5:$D$200,"&gt;="&amp;('1. Seaded'!$C$9+(33-1)*7)))</f>
        <v/>
      </c>
      <c r="AI7" s="28">
        <f>IF($A7="","",COUNTIFS('3. Puhkuste logi'!$A$5:$A$200,$A7,'3. Puhkuste logi'!$F$5:$F$200,"Kinnitatud",'3. Puhkuste logi'!$C$5:$C$200,"&lt;="&amp;('1. Seaded'!$C$9+(34-1)*7+6),'3. Puhkuste logi'!$D$5:$D$200,"&gt;="&amp;('1. Seaded'!$C$9+(34-1)*7)))</f>
        <v/>
      </c>
      <c r="AJ7" s="28">
        <f>IF($A7="","",COUNTIFS('3. Puhkuste logi'!$A$5:$A$200,$A7,'3. Puhkuste logi'!$F$5:$F$200,"Kinnitatud",'3. Puhkuste logi'!$C$5:$C$200,"&lt;="&amp;('1. Seaded'!$C$9+(35-1)*7+6),'3. Puhkuste logi'!$D$5:$D$200,"&gt;="&amp;('1. Seaded'!$C$9+(35-1)*7)))</f>
        <v/>
      </c>
      <c r="AK7" s="28">
        <f>IF($A7="","",COUNTIFS('3. Puhkuste logi'!$A$5:$A$200,$A7,'3. Puhkuste logi'!$F$5:$F$200,"Kinnitatud",'3. Puhkuste logi'!$C$5:$C$200,"&lt;="&amp;('1. Seaded'!$C$9+(36-1)*7+6),'3. Puhkuste logi'!$D$5:$D$200,"&gt;="&amp;('1. Seaded'!$C$9+(36-1)*7)))</f>
        <v/>
      </c>
      <c r="AL7" s="28">
        <f>IF($A7="","",COUNTIFS('3. Puhkuste logi'!$A$5:$A$200,$A7,'3. Puhkuste logi'!$F$5:$F$200,"Kinnitatud",'3. Puhkuste logi'!$C$5:$C$200,"&lt;="&amp;('1. Seaded'!$C$9+(37-1)*7+6),'3. Puhkuste logi'!$D$5:$D$200,"&gt;="&amp;('1. Seaded'!$C$9+(37-1)*7)))</f>
        <v/>
      </c>
      <c r="AM7" s="28">
        <f>IF($A7="","",COUNTIFS('3. Puhkuste logi'!$A$5:$A$200,$A7,'3. Puhkuste logi'!$F$5:$F$200,"Kinnitatud",'3. Puhkuste logi'!$C$5:$C$200,"&lt;="&amp;('1. Seaded'!$C$9+(38-1)*7+6),'3. Puhkuste logi'!$D$5:$D$200,"&gt;="&amp;('1. Seaded'!$C$9+(38-1)*7)))</f>
        <v/>
      </c>
      <c r="AN7" s="28">
        <f>IF($A7="","",COUNTIFS('3. Puhkuste logi'!$A$5:$A$200,$A7,'3. Puhkuste logi'!$F$5:$F$200,"Kinnitatud",'3. Puhkuste logi'!$C$5:$C$200,"&lt;="&amp;('1. Seaded'!$C$9+(39-1)*7+6),'3. Puhkuste logi'!$D$5:$D$200,"&gt;="&amp;('1. Seaded'!$C$9+(39-1)*7)))</f>
        <v/>
      </c>
      <c r="AO7" s="28">
        <f>IF($A7="","",COUNTIFS('3. Puhkuste logi'!$A$5:$A$200,$A7,'3. Puhkuste logi'!$F$5:$F$200,"Kinnitatud",'3. Puhkuste logi'!$C$5:$C$200,"&lt;="&amp;('1. Seaded'!$C$9+(40-1)*7+6),'3. Puhkuste logi'!$D$5:$D$200,"&gt;="&amp;('1. Seaded'!$C$9+(40-1)*7)))</f>
        <v/>
      </c>
      <c r="AP7" s="28">
        <f>IF($A7="","",COUNTIFS('3. Puhkuste logi'!$A$5:$A$200,$A7,'3. Puhkuste logi'!$F$5:$F$200,"Kinnitatud",'3. Puhkuste logi'!$C$5:$C$200,"&lt;="&amp;('1. Seaded'!$C$9+(41-1)*7+6),'3. Puhkuste logi'!$D$5:$D$200,"&gt;="&amp;('1. Seaded'!$C$9+(41-1)*7)))</f>
        <v/>
      </c>
      <c r="AQ7" s="28">
        <f>IF($A7="","",COUNTIFS('3. Puhkuste logi'!$A$5:$A$200,$A7,'3. Puhkuste logi'!$F$5:$F$200,"Kinnitatud",'3. Puhkuste logi'!$C$5:$C$200,"&lt;="&amp;('1. Seaded'!$C$9+(42-1)*7+6),'3. Puhkuste logi'!$D$5:$D$200,"&gt;="&amp;('1. Seaded'!$C$9+(42-1)*7)))</f>
        <v/>
      </c>
      <c r="AR7" s="28">
        <f>IF($A7="","",COUNTIFS('3. Puhkuste logi'!$A$5:$A$200,$A7,'3. Puhkuste logi'!$F$5:$F$200,"Kinnitatud",'3. Puhkuste logi'!$C$5:$C$200,"&lt;="&amp;('1. Seaded'!$C$9+(43-1)*7+6),'3. Puhkuste logi'!$D$5:$D$200,"&gt;="&amp;('1. Seaded'!$C$9+(43-1)*7)))</f>
        <v/>
      </c>
      <c r="AS7" s="28">
        <f>IF($A7="","",COUNTIFS('3. Puhkuste logi'!$A$5:$A$200,$A7,'3. Puhkuste logi'!$F$5:$F$200,"Kinnitatud",'3. Puhkuste logi'!$C$5:$C$200,"&lt;="&amp;('1. Seaded'!$C$9+(44-1)*7+6),'3. Puhkuste logi'!$D$5:$D$200,"&gt;="&amp;('1. Seaded'!$C$9+(44-1)*7)))</f>
        <v/>
      </c>
      <c r="AT7" s="28">
        <f>IF($A7="","",COUNTIFS('3. Puhkuste logi'!$A$5:$A$200,$A7,'3. Puhkuste logi'!$F$5:$F$200,"Kinnitatud",'3. Puhkuste logi'!$C$5:$C$200,"&lt;="&amp;('1. Seaded'!$C$9+(45-1)*7+6),'3. Puhkuste logi'!$D$5:$D$200,"&gt;="&amp;('1. Seaded'!$C$9+(45-1)*7)))</f>
        <v/>
      </c>
      <c r="AU7" s="28">
        <f>IF($A7="","",COUNTIFS('3. Puhkuste logi'!$A$5:$A$200,$A7,'3. Puhkuste logi'!$F$5:$F$200,"Kinnitatud",'3. Puhkuste logi'!$C$5:$C$200,"&lt;="&amp;('1. Seaded'!$C$9+(46-1)*7+6),'3. Puhkuste logi'!$D$5:$D$200,"&gt;="&amp;('1. Seaded'!$C$9+(46-1)*7)))</f>
        <v/>
      </c>
      <c r="AV7" s="28">
        <f>IF($A7="","",COUNTIFS('3. Puhkuste logi'!$A$5:$A$200,$A7,'3. Puhkuste logi'!$F$5:$F$200,"Kinnitatud",'3. Puhkuste logi'!$C$5:$C$200,"&lt;="&amp;('1. Seaded'!$C$9+(47-1)*7+6),'3. Puhkuste logi'!$D$5:$D$200,"&gt;="&amp;('1. Seaded'!$C$9+(47-1)*7)))</f>
        <v/>
      </c>
      <c r="AW7" s="28">
        <f>IF($A7="","",COUNTIFS('3. Puhkuste logi'!$A$5:$A$200,$A7,'3. Puhkuste logi'!$F$5:$F$200,"Kinnitatud",'3. Puhkuste logi'!$C$5:$C$200,"&lt;="&amp;('1. Seaded'!$C$9+(48-1)*7+6),'3. Puhkuste logi'!$D$5:$D$200,"&gt;="&amp;('1. Seaded'!$C$9+(48-1)*7)))</f>
        <v/>
      </c>
      <c r="AX7" s="28">
        <f>IF($A7="","",COUNTIFS('3. Puhkuste logi'!$A$5:$A$200,$A7,'3. Puhkuste logi'!$F$5:$F$200,"Kinnitatud",'3. Puhkuste logi'!$C$5:$C$200,"&lt;="&amp;('1. Seaded'!$C$9+(49-1)*7+6),'3. Puhkuste logi'!$D$5:$D$200,"&gt;="&amp;('1. Seaded'!$C$9+(49-1)*7)))</f>
        <v/>
      </c>
      <c r="AY7" s="28">
        <f>IF($A7="","",COUNTIFS('3. Puhkuste logi'!$A$5:$A$200,$A7,'3. Puhkuste logi'!$F$5:$F$200,"Kinnitatud",'3. Puhkuste logi'!$C$5:$C$200,"&lt;="&amp;('1. Seaded'!$C$9+(50-1)*7+6),'3. Puhkuste logi'!$D$5:$D$200,"&gt;="&amp;('1. Seaded'!$C$9+(50-1)*7)))</f>
        <v/>
      </c>
      <c r="AZ7" s="28">
        <f>IF($A7="","",COUNTIFS('3. Puhkuste logi'!$A$5:$A$200,$A7,'3. Puhkuste logi'!$F$5:$F$200,"Kinnitatud",'3. Puhkuste logi'!$C$5:$C$200,"&lt;="&amp;('1. Seaded'!$C$9+(51-1)*7+6),'3. Puhkuste logi'!$D$5:$D$200,"&gt;="&amp;('1. Seaded'!$C$9+(51-1)*7)))</f>
        <v/>
      </c>
      <c r="BA7" s="28">
        <f>IF($A7="","",COUNTIFS('3. Puhkuste logi'!$A$5:$A$200,$A7,'3. Puhkuste logi'!$F$5:$F$200,"Kinnitatud",'3. Puhkuste logi'!$C$5:$C$200,"&lt;="&amp;('1. Seaded'!$C$9+(52-1)*7+6),'3. Puhkuste logi'!$D$5:$D$200,"&gt;="&amp;('1. Seaded'!$C$9+(52-1)*7)))</f>
        <v/>
      </c>
    </row>
    <row r="8">
      <c r="A8" s="19">
        <f>IF('2. Töötajad'!A8="","",'2. Töötajad'!A8)</f>
        <v/>
      </c>
      <c r="B8" s="28">
        <f>IF($A8="","",COUNTIFS('3. Puhkuste logi'!$A$5:$A$200,$A8,'3. Puhkuste logi'!$F$5:$F$200,"Kinnitatud",'3. Puhkuste logi'!$C$5:$C$200,"&lt;="&amp;('1. Seaded'!$C$9+(1-1)*7+6),'3. Puhkuste logi'!$D$5:$D$200,"&gt;="&amp;('1. Seaded'!$C$9+(1-1)*7)))</f>
        <v/>
      </c>
      <c r="C8" s="28">
        <f>IF($A8="","",COUNTIFS('3. Puhkuste logi'!$A$5:$A$200,$A8,'3. Puhkuste logi'!$F$5:$F$200,"Kinnitatud",'3. Puhkuste logi'!$C$5:$C$200,"&lt;="&amp;('1. Seaded'!$C$9+(2-1)*7+6),'3. Puhkuste logi'!$D$5:$D$200,"&gt;="&amp;('1. Seaded'!$C$9+(2-1)*7)))</f>
        <v/>
      </c>
      <c r="D8" s="28">
        <f>IF($A8="","",COUNTIFS('3. Puhkuste logi'!$A$5:$A$200,$A8,'3. Puhkuste logi'!$F$5:$F$200,"Kinnitatud",'3. Puhkuste logi'!$C$5:$C$200,"&lt;="&amp;('1. Seaded'!$C$9+(3-1)*7+6),'3. Puhkuste logi'!$D$5:$D$200,"&gt;="&amp;('1. Seaded'!$C$9+(3-1)*7)))</f>
        <v/>
      </c>
      <c r="E8" s="28">
        <f>IF($A8="","",COUNTIFS('3. Puhkuste logi'!$A$5:$A$200,$A8,'3. Puhkuste logi'!$F$5:$F$200,"Kinnitatud",'3. Puhkuste logi'!$C$5:$C$200,"&lt;="&amp;('1. Seaded'!$C$9+(4-1)*7+6),'3. Puhkuste logi'!$D$5:$D$200,"&gt;="&amp;('1. Seaded'!$C$9+(4-1)*7)))</f>
        <v/>
      </c>
      <c r="F8" s="28">
        <f>IF($A8="","",COUNTIFS('3. Puhkuste logi'!$A$5:$A$200,$A8,'3. Puhkuste logi'!$F$5:$F$200,"Kinnitatud",'3. Puhkuste logi'!$C$5:$C$200,"&lt;="&amp;('1. Seaded'!$C$9+(5-1)*7+6),'3. Puhkuste logi'!$D$5:$D$200,"&gt;="&amp;('1. Seaded'!$C$9+(5-1)*7)))</f>
        <v/>
      </c>
      <c r="G8" s="28">
        <f>IF($A8="","",COUNTIFS('3. Puhkuste logi'!$A$5:$A$200,$A8,'3. Puhkuste logi'!$F$5:$F$200,"Kinnitatud",'3. Puhkuste logi'!$C$5:$C$200,"&lt;="&amp;('1. Seaded'!$C$9+(6-1)*7+6),'3. Puhkuste logi'!$D$5:$D$200,"&gt;="&amp;('1. Seaded'!$C$9+(6-1)*7)))</f>
        <v/>
      </c>
      <c r="H8" s="28">
        <f>IF($A8="","",COUNTIFS('3. Puhkuste logi'!$A$5:$A$200,$A8,'3. Puhkuste logi'!$F$5:$F$200,"Kinnitatud",'3. Puhkuste logi'!$C$5:$C$200,"&lt;="&amp;('1. Seaded'!$C$9+(7-1)*7+6),'3. Puhkuste logi'!$D$5:$D$200,"&gt;="&amp;('1. Seaded'!$C$9+(7-1)*7)))</f>
        <v/>
      </c>
      <c r="I8" s="28">
        <f>IF($A8="","",COUNTIFS('3. Puhkuste logi'!$A$5:$A$200,$A8,'3. Puhkuste logi'!$F$5:$F$200,"Kinnitatud",'3. Puhkuste logi'!$C$5:$C$200,"&lt;="&amp;('1. Seaded'!$C$9+(8-1)*7+6),'3. Puhkuste logi'!$D$5:$D$200,"&gt;="&amp;('1. Seaded'!$C$9+(8-1)*7)))</f>
        <v/>
      </c>
      <c r="J8" s="28">
        <f>IF($A8="","",COUNTIFS('3. Puhkuste logi'!$A$5:$A$200,$A8,'3. Puhkuste logi'!$F$5:$F$200,"Kinnitatud",'3. Puhkuste logi'!$C$5:$C$200,"&lt;="&amp;('1. Seaded'!$C$9+(9-1)*7+6),'3. Puhkuste logi'!$D$5:$D$200,"&gt;="&amp;('1. Seaded'!$C$9+(9-1)*7)))</f>
        <v/>
      </c>
      <c r="K8" s="28">
        <f>IF($A8="","",COUNTIFS('3. Puhkuste logi'!$A$5:$A$200,$A8,'3. Puhkuste logi'!$F$5:$F$200,"Kinnitatud",'3. Puhkuste logi'!$C$5:$C$200,"&lt;="&amp;('1. Seaded'!$C$9+(10-1)*7+6),'3. Puhkuste logi'!$D$5:$D$200,"&gt;="&amp;('1. Seaded'!$C$9+(10-1)*7)))</f>
        <v/>
      </c>
      <c r="L8" s="28">
        <f>IF($A8="","",COUNTIFS('3. Puhkuste logi'!$A$5:$A$200,$A8,'3. Puhkuste logi'!$F$5:$F$200,"Kinnitatud",'3. Puhkuste logi'!$C$5:$C$200,"&lt;="&amp;('1. Seaded'!$C$9+(11-1)*7+6),'3. Puhkuste logi'!$D$5:$D$200,"&gt;="&amp;('1. Seaded'!$C$9+(11-1)*7)))</f>
        <v/>
      </c>
      <c r="M8" s="28">
        <f>IF($A8="","",COUNTIFS('3. Puhkuste logi'!$A$5:$A$200,$A8,'3. Puhkuste logi'!$F$5:$F$200,"Kinnitatud",'3. Puhkuste logi'!$C$5:$C$200,"&lt;="&amp;('1. Seaded'!$C$9+(12-1)*7+6),'3. Puhkuste logi'!$D$5:$D$200,"&gt;="&amp;('1. Seaded'!$C$9+(12-1)*7)))</f>
        <v/>
      </c>
      <c r="N8" s="28">
        <f>IF($A8="","",COUNTIFS('3. Puhkuste logi'!$A$5:$A$200,$A8,'3. Puhkuste logi'!$F$5:$F$200,"Kinnitatud",'3. Puhkuste logi'!$C$5:$C$200,"&lt;="&amp;('1. Seaded'!$C$9+(13-1)*7+6),'3. Puhkuste logi'!$D$5:$D$200,"&gt;="&amp;('1. Seaded'!$C$9+(13-1)*7)))</f>
        <v/>
      </c>
      <c r="O8" s="28">
        <f>IF($A8="","",COUNTIFS('3. Puhkuste logi'!$A$5:$A$200,$A8,'3. Puhkuste logi'!$F$5:$F$200,"Kinnitatud",'3. Puhkuste logi'!$C$5:$C$200,"&lt;="&amp;('1. Seaded'!$C$9+(14-1)*7+6),'3. Puhkuste logi'!$D$5:$D$200,"&gt;="&amp;('1. Seaded'!$C$9+(14-1)*7)))</f>
        <v/>
      </c>
      <c r="P8" s="28">
        <f>IF($A8="","",COUNTIFS('3. Puhkuste logi'!$A$5:$A$200,$A8,'3. Puhkuste logi'!$F$5:$F$200,"Kinnitatud",'3. Puhkuste logi'!$C$5:$C$200,"&lt;="&amp;('1. Seaded'!$C$9+(15-1)*7+6),'3. Puhkuste logi'!$D$5:$D$200,"&gt;="&amp;('1. Seaded'!$C$9+(15-1)*7)))</f>
        <v/>
      </c>
      <c r="Q8" s="28">
        <f>IF($A8="","",COUNTIFS('3. Puhkuste logi'!$A$5:$A$200,$A8,'3. Puhkuste logi'!$F$5:$F$200,"Kinnitatud",'3. Puhkuste logi'!$C$5:$C$200,"&lt;="&amp;('1. Seaded'!$C$9+(16-1)*7+6),'3. Puhkuste logi'!$D$5:$D$200,"&gt;="&amp;('1. Seaded'!$C$9+(16-1)*7)))</f>
        <v/>
      </c>
      <c r="R8" s="28">
        <f>IF($A8="","",COUNTIFS('3. Puhkuste logi'!$A$5:$A$200,$A8,'3. Puhkuste logi'!$F$5:$F$200,"Kinnitatud",'3. Puhkuste logi'!$C$5:$C$200,"&lt;="&amp;('1. Seaded'!$C$9+(17-1)*7+6),'3. Puhkuste logi'!$D$5:$D$200,"&gt;="&amp;('1. Seaded'!$C$9+(17-1)*7)))</f>
        <v/>
      </c>
      <c r="S8" s="28">
        <f>IF($A8="","",COUNTIFS('3. Puhkuste logi'!$A$5:$A$200,$A8,'3. Puhkuste logi'!$F$5:$F$200,"Kinnitatud",'3. Puhkuste logi'!$C$5:$C$200,"&lt;="&amp;('1. Seaded'!$C$9+(18-1)*7+6),'3. Puhkuste logi'!$D$5:$D$200,"&gt;="&amp;('1. Seaded'!$C$9+(18-1)*7)))</f>
        <v/>
      </c>
      <c r="T8" s="28">
        <f>IF($A8="","",COUNTIFS('3. Puhkuste logi'!$A$5:$A$200,$A8,'3. Puhkuste logi'!$F$5:$F$200,"Kinnitatud",'3. Puhkuste logi'!$C$5:$C$200,"&lt;="&amp;('1. Seaded'!$C$9+(19-1)*7+6),'3. Puhkuste logi'!$D$5:$D$200,"&gt;="&amp;('1. Seaded'!$C$9+(19-1)*7)))</f>
        <v/>
      </c>
      <c r="U8" s="28">
        <f>IF($A8="","",COUNTIFS('3. Puhkuste logi'!$A$5:$A$200,$A8,'3. Puhkuste logi'!$F$5:$F$200,"Kinnitatud",'3. Puhkuste logi'!$C$5:$C$200,"&lt;="&amp;('1. Seaded'!$C$9+(20-1)*7+6),'3. Puhkuste logi'!$D$5:$D$200,"&gt;="&amp;('1. Seaded'!$C$9+(20-1)*7)))</f>
        <v/>
      </c>
      <c r="V8" s="28">
        <f>IF($A8="","",COUNTIFS('3. Puhkuste logi'!$A$5:$A$200,$A8,'3. Puhkuste logi'!$F$5:$F$200,"Kinnitatud",'3. Puhkuste logi'!$C$5:$C$200,"&lt;="&amp;('1. Seaded'!$C$9+(21-1)*7+6),'3. Puhkuste logi'!$D$5:$D$200,"&gt;="&amp;('1. Seaded'!$C$9+(21-1)*7)))</f>
        <v/>
      </c>
      <c r="W8" s="28">
        <f>IF($A8="","",COUNTIFS('3. Puhkuste logi'!$A$5:$A$200,$A8,'3. Puhkuste logi'!$F$5:$F$200,"Kinnitatud",'3. Puhkuste logi'!$C$5:$C$200,"&lt;="&amp;('1. Seaded'!$C$9+(22-1)*7+6),'3. Puhkuste logi'!$D$5:$D$200,"&gt;="&amp;('1. Seaded'!$C$9+(22-1)*7)))</f>
        <v/>
      </c>
      <c r="X8" s="28">
        <f>IF($A8="","",COUNTIFS('3. Puhkuste logi'!$A$5:$A$200,$A8,'3. Puhkuste logi'!$F$5:$F$200,"Kinnitatud",'3. Puhkuste logi'!$C$5:$C$200,"&lt;="&amp;('1. Seaded'!$C$9+(23-1)*7+6),'3. Puhkuste logi'!$D$5:$D$200,"&gt;="&amp;('1. Seaded'!$C$9+(23-1)*7)))</f>
        <v/>
      </c>
      <c r="Y8" s="28">
        <f>IF($A8="","",COUNTIFS('3. Puhkuste logi'!$A$5:$A$200,$A8,'3. Puhkuste logi'!$F$5:$F$200,"Kinnitatud",'3. Puhkuste logi'!$C$5:$C$200,"&lt;="&amp;('1. Seaded'!$C$9+(24-1)*7+6),'3. Puhkuste logi'!$D$5:$D$200,"&gt;="&amp;('1. Seaded'!$C$9+(24-1)*7)))</f>
        <v/>
      </c>
      <c r="Z8" s="28">
        <f>IF($A8="","",COUNTIFS('3. Puhkuste logi'!$A$5:$A$200,$A8,'3. Puhkuste logi'!$F$5:$F$200,"Kinnitatud",'3. Puhkuste logi'!$C$5:$C$200,"&lt;="&amp;('1. Seaded'!$C$9+(25-1)*7+6),'3. Puhkuste logi'!$D$5:$D$200,"&gt;="&amp;('1. Seaded'!$C$9+(25-1)*7)))</f>
        <v/>
      </c>
      <c r="AA8" s="28">
        <f>IF($A8="","",COUNTIFS('3. Puhkuste logi'!$A$5:$A$200,$A8,'3. Puhkuste logi'!$F$5:$F$200,"Kinnitatud",'3. Puhkuste logi'!$C$5:$C$200,"&lt;="&amp;('1. Seaded'!$C$9+(26-1)*7+6),'3. Puhkuste logi'!$D$5:$D$200,"&gt;="&amp;('1. Seaded'!$C$9+(26-1)*7)))</f>
        <v/>
      </c>
      <c r="AB8" s="28">
        <f>IF($A8="","",COUNTIFS('3. Puhkuste logi'!$A$5:$A$200,$A8,'3. Puhkuste logi'!$F$5:$F$200,"Kinnitatud",'3. Puhkuste logi'!$C$5:$C$200,"&lt;="&amp;('1. Seaded'!$C$9+(27-1)*7+6),'3. Puhkuste logi'!$D$5:$D$200,"&gt;="&amp;('1. Seaded'!$C$9+(27-1)*7)))</f>
        <v/>
      </c>
      <c r="AC8" s="28">
        <f>IF($A8="","",COUNTIFS('3. Puhkuste logi'!$A$5:$A$200,$A8,'3. Puhkuste logi'!$F$5:$F$200,"Kinnitatud",'3. Puhkuste logi'!$C$5:$C$200,"&lt;="&amp;('1. Seaded'!$C$9+(28-1)*7+6),'3. Puhkuste logi'!$D$5:$D$200,"&gt;="&amp;('1. Seaded'!$C$9+(28-1)*7)))</f>
        <v/>
      </c>
      <c r="AD8" s="28">
        <f>IF($A8="","",COUNTIFS('3. Puhkuste logi'!$A$5:$A$200,$A8,'3. Puhkuste logi'!$F$5:$F$200,"Kinnitatud",'3. Puhkuste logi'!$C$5:$C$200,"&lt;="&amp;('1. Seaded'!$C$9+(29-1)*7+6),'3. Puhkuste logi'!$D$5:$D$200,"&gt;="&amp;('1. Seaded'!$C$9+(29-1)*7)))</f>
        <v/>
      </c>
      <c r="AE8" s="28">
        <f>IF($A8="","",COUNTIFS('3. Puhkuste logi'!$A$5:$A$200,$A8,'3. Puhkuste logi'!$F$5:$F$200,"Kinnitatud",'3. Puhkuste logi'!$C$5:$C$200,"&lt;="&amp;('1. Seaded'!$C$9+(30-1)*7+6),'3. Puhkuste logi'!$D$5:$D$200,"&gt;="&amp;('1. Seaded'!$C$9+(30-1)*7)))</f>
        <v/>
      </c>
      <c r="AF8" s="28">
        <f>IF($A8="","",COUNTIFS('3. Puhkuste logi'!$A$5:$A$200,$A8,'3. Puhkuste logi'!$F$5:$F$200,"Kinnitatud",'3. Puhkuste logi'!$C$5:$C$200,"&lt;="&amp;('1. Seaded'!$C$9+(31-1)*7+6),'3. Puhkuste logi'!$D$5:$D$200,"&gt;="&amp;('1. Seaded'!$C$9+(31-1)*7)))</f>
        <v/>
      </c>
      <c r="AG8" s="28">
        <f>IF($A8="","",COUNTIFS('3. Puhkuste logi'!$A$5:$A$200,$A8,'3. Puhkuste logi'!$F$5:$F$200,"Kinnitatud",'3. Puhkuste logi'!$C$5:$C$200,"&lt;="&amp;('1. Seaded'!$C$9+(32-1)*7+6),'3. Puhkuste logi'!$D$5:$D$200,"&gt;="&amp;('1. Seaded'!$C$9+(32-1)*7)))</f>
        <v/>
      </c>
      <c r="AH8" s="28">
        <f>IF($A8="","",COUNTIFS('3. Puhkuste logi'!$A$5:$A$200,$A8,'3. Puhkuste logi'!$F$5:$F$200,"Kinnitatud",'3. Puhkuste logi'!$C$5:$C$200,"&lt;="&amp;('1. Seaded'!$C$9+(33-1)*7+6),'3. Puhkuste logi'!$D$5:$D$200,"&gt;="&amp;('1. Seaded'!$C$9+(33-1)*7)))</f>
        <v/>
      </c>
      <c r="AI8" s="28">
        <f>IF($A8="","",COUNTIFS('3. Puhkuste logi'!$A$5:$A$200,$A8,'3. Puhkuste logi'!$F$5:$F$200,"Kinnitatud",'3. Puhkuste logi'!$C$5:$C$200,"&lt;="&amp;('1. Seaded'!$C$9+(34-1)*7+6),'3. Puhkuste logi'!$D$5:$D$200,"&gt;="&amp;('1. Seaded'!$C$9+(34-1)*7)))</f>
        <v/>
      </c>
      <c r="AJ8" s="28">
        <f>IF($A8="","",COUNTIFS('3. Puhkuste logi'!$A$5:$A$200,$A8,'3. Puhkuste logi'!$F$5:$F$200,"Kinnitatud",'3. Puhkuste logi'!$C$5:$C$200,"&lt;="&amp;('1. Seaded'!$C$9+(35-1)*7+6),'3. Puhkuste logi'!$D$5:$D$200,"&gt;="&amp;('1. Seaded'!$C$9+(35-1)*7)))</f>
        <v/>
      </c>
      <c r="AK8" s="28">
        <f>IF($A8="","",COUNTIFS('3. Puhkuste logi'!$A$5:$A$200,$A8,'3. Puhkuste logi'!$F$5:$F$200,"Kinnitatud",'3. Puhkuste logi'!$C$5:$C$200,"&lt;="&amp;('1. Seaded'!$C$9+(36-1)*7+6),'3. Puhkuste logi'!$D$5:$D$200,"&gt;="&amp;('1. Seaded'!$C$9+(36-1)*7)))</f>
        <v/>
      </c>
      <c r="AL8" s="28">
        <f>IF($A8="","",COUNTIFS('3. Puhkuste logi'!$A$5:$A$200,$A8,'3. Puhkuste logi'!$F$5:$F$200,"Kinnitatud",'3. Puhkuste logi'!$C$5:$C$200,"&lt;="&amp;('1. Seaded'!$C$9+(37-1)*7+6),'3. Puhkuste logi'!$D$5:$D$200,"&gt;="&amp;('1. Seaded'!$C$9+(37-1)*7)))</f>
        <v/>
      </c>
      <c r="AM8" s="28">
        <f>IF($A8="","",COUNTIFS('3. Puhkuste logi'!$A$5:$A$200,$A8,'3. Puhkuste logi'!$F$5:$F$200,"Kinnitatud",'3. Puhkuste logi'!$C$5:$C$200,"&lt;="&amp;('1. Seaded'!$C$9+(38-1)*7+6),'3. Puhkuste logi'!$D$5:$D$200,"&gt;="&amp;('1. Seaded'!$C$9+(38-1)*7)))</f>
        <v/>
      </c>
      <c r="AN8" s="28">
        <f>IF($A8="","",COUNTIFS('3. Puhkuste logi'!$A$5:$A$200,$A8,'3. Puhkuste logi'!$F$5:$F$200,"Kinnitatud",'3. Puhkuste logi'!$C$5:$C$200,"&lt;="&amp;('1. Seaded'!$C$9+(39-1)*7+6),'3. Puhkuste logi'!$D$5:$D$200,"&gt;="&amp;('1. Seaded'!$C$9+(39-1)*7)))</f>
        <v/>
      </c>
      <c r="AO8" s="28">
        <f>IF($A8="","",COUNTIFS('3. Puhkuste logi'!$A$5:$A$200,$A8,'3. Puhkuste logi'!$F$5:$F$200,"Kinnitatud",'3. Puhkuste logi'!$C$5:$C$200,"&lt;="&amp;('1. Seaded'!$C$9+(40-1)*7+6),'3. Puhkuste logi'!$D$5:$D$200,"&gt;="&amp;('1. Seaded'!$C$9+(40-1)*7)))</f>
        <v/>
      </c>
      <c r="AP8" s="28">
        <f>IF($A8="","",COUNTIFS('3. Puhkuste logi'!$A$5:$A$200,$A8,'3. Puhkuste logi'!$F$5:$F$200,"Kinnitatud",'3. Puhkuste logi'!$C$5:$C$200,"&lt;="&amp;('1. Seaded'!$C$9+(41-1)*7+6),'3. Puhkuste logi'!$D$5:$D$200,"&gt;="&amp;('1. Seaded'!$C$9+(41-1)*7)))</f>
        <v/>
      </c>
      <c r="AQ8" s="28">
        <f>IF($A8="","",COUNTIFS('3. Puhkuste logi'!$A$5:$A$200,$A8,'3. Puhkuste logi'!$F$5:$F$200,"Kinnitatud",'3. Puhkuste logi'!$C$5:$C$200,"&lt;="&amp;('1. Seaded'!$C$9+(42-1)*7+6),'3. Puhkuste logi'!$D$5:$D$200,"&gt;="&amp;('1. Seaded'!$C$9+(42-1)*7)))</f>
        <v/>
      </c>
      <c r="AR8" s="28">
        <f>IF($A8="","",COUNTIFS('3. Puhkuste logi'!$A$5:$A$200,$A8,'3. Puhkuste logi'!$F$5:$F$200,"Kinnitatud",'3. Puhkuste logi'!$C$5:$C$200,"&lt;="&amp;('1. Seaded'!$C$9+(43-1)*7+6),'3. Puhkuste logi'!$D$5:$D$200,"&gt;="&amp;('1. Seaded'!$C$9+(43-1)*7)))</f>
        <v/>
      </c>
      <c r="AS8" s="28">
        <f>IF($A8="","",COUNTIFS('3. Puhkuste logi'!$A$5:$A$200,$A8,'3. Puhkuste logi'!$F$5:$F$200,"Kinnitatud",'3. Puhkuste logi'!$C$5:$C$200,"&lt;="&amp;('1. Seaded'!$C$9+(44-1)*7+6),'3. Puhkuste logi'!$D$5:$D$200,"&gt;="&amp;('1. Seaded'!$C$9+(44-1)*7)))</f>
        <v/>
      </c>
      <c r="AT8" s="28">
        <f>IF($A8="","",COUNTIFS('3. Puhkuste logi'!$A$5:$A$200,$A8,'3. Puhkuste logi'!$F$5:$F$200,"Kinnitatud",'3. Puhkuste logi'!$C$5:$C$200,"&lt;="&amp;('1. Seaded'!$C$9+(45-1)*7+6),'3. Puhkuste logi'!$D$5:$D$200,"&gt;="&amp;('1. Seaded'!$C$9+(45-1)*7)))</f>
        <v/>
      </c>
      <c r="AU8" s="28">
        <f>IF($A8="","",COUNTIFS('3. Puhkuste logi'!$A$5:$A$200,$A8,'3. Puhkuste logi'!$F$5:$F$200,"Kinnitatud",'3. Puhkuste logi'!$C$5:$C$200,"&lt;="&amp;('1. Seaded'!$C$9+(46-1)*7+6),'3. Puhkuste logi'!$D$5:$D$200,"&gt;="&amp;('1. Seaded'!$C$9+(46-1)*7)))</f>
        <v/>
      </c>
      <c r="AV8" s="28">
        <f>IF($A8="","",COUNTIFS('3. Puhkuste logi'!$A$5:$A$200,$A8,'3. Puhkuste logi'!$F$5:$F$200,"Kinnitatud",'3. Puhkuste logi'!$C$5:$C$200,"&lt;="&amp;('1. Seaded'!$C$9+(47-1)*7+6),'3. Puhkuste logi'!$D$5:$D$200,"&gt;="&amp;('1. Seaded'!$C$9+(47-1)*7)))</f>
        <v/>
      </c>
      <c r="AW8" s="28">
        <f>IF($A8="","",COUNTIFS('3. Puhkuste logi'!$A$5:$A$200,$A8,'3. Puhkuste logi'!$F$5:$F$200,"Kinnitatud",'3. Puhkuste logi'!$C$5:$C$200,"&lt;="&amp;('1. Seaded'!$C$9+(48-1)*7+6),'3. Puhkuste logi'!$D$5:$D$200,"&gt;="&amp;('1. Seaded'!$C$9+(48-1)*7)))</f>
        <v/>
      </c>
      <c r="AX8" s="28">
        <f>IF($A8="","",COUNTIFS('3. Puhkuste logi'!$A$5:$A$200,$A8,'3. Puhkuste logi'!$F$5:$F$200,"Kinnitatud",'3. Puhkuste logi'!$C$5:$C$200,"&lt;="&amp;('1. Seaded'!$C$9+(49-1)*7+6),'3. Puhkuste logi'!$D$5:$D$200,"&gt;="&amp;('1. Seaded'!$C$9+(49-1)*7)))</f>
        <v/>
      </c>
      <c r="AY8" s="28">
        <f>IF($A8="","",COUNTIFS('3. Puhkuste logi'!$A$5:$A$200,$A8,'3. Puhkuste logi'!$F$5:$F$200,"Kinnitatud",'3. Puhkuste logi'!$C$5:$C$200,"&lt;="&amp;('1. Seaded'!$C$9+(50-1)*7+6),'3. Puhkuste logi'!$D$5:$D$200,"&gt;="&amp;('1. Seaded'!$C$9+(50-1)*7)))</f>
        <v/>
      </c>
      <c r="AZ8" s="28">
        <f>IF($A8="","",COUNTIFS('3. Puhkuste logi'!$A$5:$A$200,$A8,'3. Puhkuste logi'!$F$5:$F$200,"Kinnitatud",'3. Puhkuste logi'!$C$5:$C$200,"&lt;="&amp;('1. Seaded'!$C$9+(51-1)*7+6),'3. Puhkuste logi'!$D$5:$D$200,"&gt;="&amp;('1. Seaded'!$C$9+(51-1)*7)))</f>
        <v/>
      </c>
      <c r="BA8" s="28">
        <f>IF($A8="","",COUNTIFS('3. Puhkuste logi'!$A$5:$A$200,$A8,'3. Puhkuste logi'!$F$5:$F$200,"Kinnitatud",'3. Puhkuste logi'!$C$5:$C$200,"&lt;="&amp;('1. Seaded'!$C$9+(52-1)*7+6),'3. Puhkuste logi'!$D$5:$D$200,"&gt;="&amp;('1. Seaded'!$C$9+(52-1)*7)))</f>
        <v/>
      </c>
    </row>
    <row r="9">
      <c r="A9" s="19">
        <f>IF('2. Töötajad'!A9="","",'2. Töötajad'!A9)</f>
        <v/>
      </c>
      <c r="B9" s="28">
        <f>IF($A9="","",COUNTIFS('3. Puhkuste logi'!$A$5:$A$200,$A9,'3. Puhkuste logi'!$F$5:$F$200,"Kinnitatud",'3. Puhkuste logi'!$C$5:$C$200,"&lt;="&amp;('1. Seaded'!$C$9+(1-1)*7+6),'3. Puhkuste logi'!$D$5:$D$200,"&gt;="&amp;('1. Seaded'!$C$9+(1-1)*7)))</f>
        <v/>
      </c>
      <c r="C9" s="28">
        <f>IF($A9="","",COUNTIFS('3. Puhkuste logi'!$A$5:$A$200,$A9,'3. Puhkuste logi'!$F$5:$F$200,"Kinnitatud",'3. Puhkuste logi'!$C$5:$C$200,"&lt;="&amp;('1. Seaded'!$C$9+(2-1)*7+6),'3. Puhkuste logi'!$D$5:$D$200,"&gt;="&amp;('1. Seaded'!$C$9+(2-1)*7)))</f>
        <v/>
      </c>
      <c r="D9" s="28">
        <f>IF($A9="","",COUNTIFS('3. Puhkuste logi'!$A$5:$A$200,$A9,'3. Puhkuste logi'!$F$5:$F$200,"Kinnitatud",'3. Puhkuste logi'!$C$5:$C$200,"&lt;="&amp;('1. Seaded'!$C$9+(3-1)*7+6),'3. Puhkuste logi'!$D$5:$D$200,"&gt;="&amp;('1. Seaded'!$C$9+(3-1)*7)))</f>
        <v/>
      </c>
      <c r="E9" s="28">
        <f>IF($A9="","",COUNTIFS('3. Puhkuste logi'!$A$5:$A$200,$A9,'3. Puhkuste logi'!$F$5:$F$200,"Kinnitatud",'3. Puhkuste logi'!$C$5:$C$200,"&lt;="&amp;('1. Seaded'!$C$9+(4-1)*7+6),'3. Puhkuste logi'!$D$5:$D$200,"&gt;="&amp;('1. Seaded'!$C$9+(4-1)*7)))</f>
        <v/>
      </c>
      <c r="F9" s="28">
        <f>IF($A9="","",COUNTIFS('3. Puhkuste logi'!$A$5:$A$200,$A9,'3. Puhkuste logi'!$F$5:$F$200,"Kinnitatud",'3. Puhkuste logi'!$C$5:$C$200,"&lt;="&amp;('1. Seaded'!$C$9+(5-1)*7+6),'3. Puhkuste logi'!$D$5:$D$200,"&gt;="&amp;('1. Seaded'!$C$9+(5-1)*7)))</f>
        <v/>
      </c>
      <c r="G9" s="28">
        <f>IF($A9="","",COUNTIFS('3. Puhkuste logi'!$A$5:$A$200,$A9,'3. Puhkuste logi'!$F$5:$F$200,"Kinnitatud",'3. Puhkuste logi'!$C$5:$C$200,"&lt;="&amp;('1. Seaded'!$C$9+(6-1)*7+6),'3. Puhkuste logi'!$D$5:$D$200,"&gt;="&amp;('1. Seaded'!$C$9+(6-1)*7)))</f>
        <v/>
      </c>
      <c r="H9" s="28">
        <f>IF($A9="","",COUNTIFS('3. Puhkuste logi'!$A$5:$A$200,$A9,'3. Puhkuste logi'!$F$5:$F$200,"Kinnitatud",'3. Puhkuste logi'!$C$5:$C$200,"&lt;="&amp;('1. Seaded'!$C$9+(7-1)*7+6),'3. Puhkuste logi'!$D$5:$D$200,"&gt;="&amp;('1. Seaded'!$C$9+(7-1)*7)))</f>
        <v/>
      </c>
      <c r="I9" s="28">
        <f>IF($A9="","",COUNTIFS('3. Puhkuste logi'!$A$5:$A$200,$A9,'3. Puhkuste logi'!$F$5:$F$200,"Kinnitatud",'3. Puhkuste logi'!$C$5:$C$200,"&lt;="&amp;('1. Seaded'!$C$9+(8-1)*7+6),'3. Puhkuste logi'!$D$5:$D$200,"&gt;="&amp;('1. Seaded'!$C$9+(8-1)*7)))</f>
        <v/>
      </c>
      <c r="J9" s="28">
        <f>IF($A9="","",COUNTIFS('3. Puhkuste logi'!$A$5:$A$200,$A9,'3. Puhkuste logi'!$F$5:$F$200,"Kinnitatud",'3. Puhkuste logi'!$C$5:$C$200,"&lt;="&amp;('1. Seaded'!$C$9+(9-1)*7+6),'3. Puhkuste logi'!$D$5:$D$200,"&gt;="&amp;('1. Seaded'!$C$9+(9-1)*7)))</f>
        <v/>
      </c>
      <c r="K9" s="28">
        <f>IF($A9="","",COUNTIFS('3. Puhkuste logi'!$A$5:$A$200,$A9,'3. Puhkuste logi'!$F$5:$F$200,"Kinnitatud",'3. Puhkuste logi'!$C$5:$C$200,"&lt;="&amp;('1. Seaded'!$C$9+(10-1)*7+6),'3. Puhkuste logi'!$D$5:$D$200,"&gt;="&amp;('1. Seaded'!$C$9+(10-1)*7)))</f>
        <v/>
      </c>
      <c r="L9" s="28">
        <f>IF($A9="","",COUNTIFS('3. Puhkuste logi'!$A$5:$A$200,$A9,'3. Puhkuste logi'!$F$5:$F$200,"Kinnitatud",'3. Puhkuste logi'!$C$5:$C$200,"&lt;="&amp;('1. Seaded'!$C$9+(11-1)*7+6),'3. Puhkuste logi'!$D$5:$D$200,"&gt;="&amp;('1. Seaded'!$C$9+(11-1)*7)))</f>
        <v/>
      </c>
      <c r="M9" s="28">
        <f>IF($A9="","",COUNTIFS('3. Puhkuste logi'!$A$5:$A$200,$A9,'3. Puhkuste logi'!$F$5:$F$200,"Kinnitatud",'3. Puhkuste logi'!$C$5:$C$200,"&lt;="&amp;('1. Seaded'!$C$9+(12-1)*7+6),'3. Puhkuste logi'!$D$5:$D$200,"&gt;="&amp;('1. Seaded'!$C$9+(12-1)*7)))</f>
        <v/>
      </c>
      <c r="N9" s="28">
        <f>IF($A9="","",COUNTIFS('3. Puhkuste logi'!$A$5:$A$200,$A9,'3. Puhkuste logi'!$F$5:$F$200,"Kinnitatud",'3. Puhkuste logi'!$C$5:$C$200,"&lt;="&amp;('1. Seaded'!$C$9+(13-1)*7+6),'3. Puhkuste logi'!$D$5:$D$200,"&gt;="&amp;('1. Seaded'!$C$9+(13-1)*7)))</f>
        <v/>
      </c>
      <c r="O9" s="28">
        <f>IF($A9="","",COUNTIFS('3. Puhkuste logi'!$A$5:$A$200,$A9,'3. Puhkuste logi'!$F$5:$F$200,"Kinnitatud",'3. Puhkuste logi'!$C$5:$C$200,"&lt;="&amp;('1. Seaded'!$C$9+(14-1)*7+6),'3. Puhkuste logi'!$D$5:$D$200,"&gt;="&amp;('1. Seaded'!$C$9+(14-1)*7)))</f>
        <v/>
      </c>
      <c r="P9" s="28">
        <f>IF($A9="","",COUNTIFS('3. Puhkuste logi'!$A$5:$A$200,$A9,'3. Puhkuste logi'!$F$5:$F$200,"Kinnitatud",'3. Puhkuste logi'!$C$5:$C$200,"&lt;="&amp;('1. Seaded'!$C$9+(15-1)*7+6),'3. Puhkuste logi'!$D$5:$D$200,"&gt;="&amp;('1. Seaded'!$C$9+(15-1)*7)))</f>
        <v/>
      </c>
      <c r="Q9" s="28">
        <f>IF($A9="","",COUNTIFS('3. Puhkuste logi'!$A$5:$A$200,$A9,'3. Puhkuste logi'!$F$5:$F$200,"Kinnitatud",'3. Puhkuste logi'!$C$5:$C$200,"&lt;="&amp;('1. Seaded'!$C$9+(16-1)*7+6),'3. Puhkuste logi'!$D$5:$D$200,"&gt;="&amp;('1. Seaded'!$C$9+(16-1)*7)))</f>
        <v/>
      </c>
      <c r="R9" s="28">
        <f>IF($A9="","",COUNTIFS('3. Puhkuste logi'!$A$5:$A$200,$A9,'3. Puhkuste logi'!$F$5:$F$200,"Kinnitatud",'3. Puhkuste logi'!$C$5:$C$200,"&lt;="&amp;('1. Seaded'!$C$9+(17-1)*7+6),'3. Puhkuste logi'!$D$5:$D$200,"&gt;="&amp;('1. Seaded'!$C$9+(17-1)*7)))</f>
        <v/>
      </c>
      <c r="S9" s="28">
        <f>IF($A9="","",COUNTIFS('3. Puhkuste logi'!$A$5:$A$200,$A9,'3. Puhkuste logi'!$F$5:$F$200,"Kinnitatud",'3. Puhkuste logi'!$C$5:$C$200,"&lt;="&amp;('1. Seaded'!$C$9+(18-1)*7+6),'3. Puhkuste logi'!$D$5:$D$200,"&gt;="&amp;('1. Seaded'!$C$9+(18-1)*7)))</f>
        <v/>
      </c>
      <c r="T9" s="28">
        <f>IF($A9="","",COUNTIFS('3. Puhkuste logi'!$A$5:$A$200,$A9,'3. Puhkuste logi'!$F$5:$F$200,"Kinnitatud",'3. Puhkuste logi'!$C$5:$C$200,"&lt;="&amp;('1. Seaded'!$C$9+(19-1)*7+6),'3. Puhkuste logi'!$D$5:$D$200,"&gt;="&amp;('1. Seaded'!$C$9+(19-1)*7)))</f>
        <v/>
      </c>
      <c r="U9" s="28">
        <f>IF($A9="","",COUNTIFS('3. Puhkuste logi'!$A$5:$A$200,$A9,'3. Puhkuste logi'!$F$5:$F$200,"Kinnitatud",'3. Puhkuste logi'!$C$5:$C$200,"&lt;="&amp;('1. Seaded'!$C$9+(20-1)*7+6),'3. Puhkuste logi'!$D$5:$D$200,"&gt;="&amp;('1. Seaded'!$C$9+(20-1)*7)))</f>
        <v/>
      </c>
      <c r="V9" s="28">
        <f>IF($A9="","",COUNTIFS('3. Puhkuste logi'!$A$5:$A$200,$A9,'3. Puhkuste logi'!$F$5:$F$200,"Kinnitatud",'3. Puhkuste logi'!$C$5:$C$200,"&lt;="&amp;('1. Seaded'!$C$9+(21-1)*7+6),'3. Puhkuste logi'!$D$5:$D$200,"&gt;="&amp;('1. Seaded'!$C$9+(21-1)*7)))</f>
        <v/>
      </c>
      <c r="W9" s="28">
        <f>IF($A9="","",COUNTIFS('3. Puhkuste logi'!$A$5:$A$200,$A9,'3. Puhkuste logi'!$F$5:$F$200,"Kinnitatud",'3. Puhkuste logi'!$C$5:$C$200,"&lt;="&amp;('1. Seaded'!$C$9+(22-1)*7+6),'3. Puhkuste logi'!$D$5:$D$200,"&gt;="&amp;('1. Seaded'!$C$9+(22-1)*7)))</f>
        <v/>
      </c>
      <c r="X9" s="28">
        <f>IF($A9="","",COUNTIFS('3. Puhkuste logi'!$A$5:$A$200,$A9,'3. Puhkuste logi'!$F$5:$F$200,"Kinnitatud",'3. Puhkuste logi'!$C$5:$C$200,"&lt;="&amp;('1. Seaded'!$C$9+(23-1)*7+6),'3. Puhkuste logi'!$D$5:$D$200,"&gt;="&amp;('1. Seaded'!$C$9+(23-1)*7)))</f>
        <v/>
      </c>
      <c r="Y9" s="28">
        <f>IF($A9="","",COUNTIFS('3. Puhkuste logi'!$A$5:$A$200,$A9,'3. Puhkuste logi'!$F$5:$F$200,"Kinnitatud",'3. Puhkuste logi'!$C$5:$C$200,"&lt;="&amp;('1. Seaded'!$C$9+(24-1)*7+6),'3. Puhkuste logi'!$D$5:$D$200,"&gt;="&amp;('1. Seaded'!$C$9+(24-1)*7)))</f>
        <v/>
      </c>
      <c r="Z9" s="28">
        <f>IF($A9="","",COUNTIFS('3. Puhkuste logi'!$A$5:$A$200,$A9,'3. Puhkuste logi'!$F$5:$F$200,"Kinnitatud",'3. Puhkuste logi'!$C$5:$C$200,"&lt;="&amp;('1. Seaded'!$C$9+(25-1)*7+6),'3. Puhkuste logi'!$D$5:$D$200,"&gt;="&amp;('1. Seaded'!$C$9+(25-1)*7)))</f>
        <v/>
      </c>
      <c r="AA9" s="28">
        <f>IF($A9="","",COUNTIFS('3. Puhkuste logi'!$A$5:$A$200,$A9,'3. Puhkuste logi'!$F$5:$F$200,"Kinnitatud",'3. Puhkuste logi'!$C$5:$C$200,"&lt;="&amp;('1. Seaded'!$C$9+(26-1)*7+6),'3. Puhkuste logi'!$D$5:$D$200,"&gt;="&amp;('1. Seaded'!$C$9+(26-1)*7)))</f>
        <v/>
      </c>
      <c r="AB9" s="28">
        <f>IF($A9="","",COUNTIFS('3. Puhkuste logi'!$A$5:$A$200,$A9,'3. Puhkuste logi'!$F$5:$F$200,"Kinnitatud",'3. Puhkuste logi'!$C$5:$C$200,"&lt;="&amp;('1. Seaded'!$C$9+(27-1)*7+6),'3. Puhkuste logi'!$D$5:$D$200,"&gt;="&amp;('1. Seaded'!$C$9+(27-1)*7)))</f>
        <v/>
      </c>
      <c r="AC9" s="28">
        <f>IF($A9="","",COUNTIFS('3. Puhkuste logi'!$A$5:$A$200,$A9,'3. Puhkuste logi'!$F$5:$F$200,"Kinnitatud",'3. Puhkuste logi'!$C$5:$C$200,"&lt;="&amp;('1. Seaded'!$C$9+(28-1)*7+6),'3. Puhkuste logi'!$D$5:$D$200,"&gt;="&amp;('1. Seaded'!$C$9+(28-1)*7)))</f>
        <v/>
      </c>
      <c r="AD9" s="28">
        <f>IF($A9="","",COUNTIFS('3. Puhkuste logi'!$A$5:$A$200,$A9,'3. Puhkuste logi'!$F$5:$F$200,"Kinnitatud",'3. Puhkuste logi'!$C$5:$C$200,"&lt;="&amp;('1. Seaded'!$C$9+(29-1)*7+6),'3. Puhkuste logi'!$D$5:$D$200,"&gt;="&amp;('1. Seaded'!$C$9+(29-1)*7)))</f>
        <v/>
      </c>
      <c r="AE9" s="28">
        <f>IF($A9="","",COUNTIFS('3. Puhkuste logi'!$A$5:$A$200,$A9,'3. Puhkuste logi'!$F$5:$F$200,"Kinnitatud",'3. Puhkuste logi'!$C$5:$C$200,"&lt;="&amp;('1. Seaded'!$C$9+(30-1)*7+6),'3. Puhkuste logi'!$D$5:$D$200,"&gt;="&amp;('1. Seaded'!$C$9+(30-1)*7)))</f>
        <v/>
      </c>
      <c r="AF9" s="28">
        <f>IF($A9="","",COUNTIFS('3. Puhkuste logi'!$A$5:$A$200,$A9,'3. Puhkuste logi'!$F$5:$F$200,"Kinnitatud",'3. Puhkuste logi'!$C$5:$C$200,"&lt;="&amp;('1. Seaded'!$C$9+(31-1)*7+6),'3. Puhkuste logi'!$D$5:$D$200,"&gt;="&amp;('1. Seaded'!$C$9+(31-1)*7)))</f>
        <v/>
      </c>
      <c r="AG9" s="28">
        <f>IF($A9="","",COUNTIFS('3. Puhkuste logi'!$A$5:$A$200,$A9,'3. Puhkuste logi'!$F$5:$F$200,"Kinnitatud",'3. Puhkuste logi'!$C$5:$C$200,"&lt;="&amp;('1. Seaded'!$C$9+(32-1)*7+6),'3. Puhkuste logi'!$D$5:$D$200,"&gt;="&amp;('1. Seaded'!$C$9+(32-1)*7)))</f>
        <v/>
      </c>
      <c r="AH9" s="28">
        <f>IF($A9="","",COUNTIFS('3. Puhkuste logi'!$A$5:$A$200,$A9,'3. Puhkuste logi'!$F$5:$F$200,"Kinnitatud",'3. Puhkuste logi'!$C$5:$C$200,"&lt;="&amp;('1. Seaded'!$C$9+(33-1)*7+6),'3. Puhkuste logi'!$D$5:$D$200,"&gt;="&amp;('1. Seaded'!$C$9+(33-1)*7)))</f>
        <v/>
      </c>
      <c r="AI9" s="28">
        <f>IF($A9="","",COUNTIFS('3. Puhkuste logi'!$A$5:$A$200,$A9,'3. Puhkuste logi'!$F$5:$F$200,"Kinnitatud",'3. Puhkuste logi'!$C$5:$C$200,"&lt;="&amp;('1. Seaded'!$C$9+(34-1)*7+6),'3. Puhkuste logi'!$D$5:$D$200,"&gt;="&amp;('1. Seaded'!$C$9+(34-1)*7)))</f>
        <v/>
      </c>
      <c r="AJ9" s="28">
        <f>IF($A9="","",COUNTIFS('3. Puhkuste logi'!$A$5:$A$200,$A9,'3. Puhkuste logi'!$F$5:$F$200,"Kinnitatud",'3. Puhkuste logi'!$C$5:$C$200,"&lt;="&amp;('1. Seaded'!$C$9+(35-1)*7+6),'3. Puhkuste logi'!$D$5:$D$200,"&gt;="&amp;('1. Seaded'!$C$9+(35-1)*7)))</f>
        <v/>
      </c>
      <c r="AK9" s="28">
        <f>IF($A9="","",COUNTIFS('3. Puhkuste logi'!$A$5:$A$200,$A9,'3. Puhkuste logi'!$F$5:$F$200,"Kinnitatud",'3. Puhkuste logi'!$C$5:$C$200,"&lt;="&amp;('1. Seaded'!$C$9+(36-1)*7+6),'3. Puhkuste logi'!$D$5:$D$200,"&gt;="&amp;('1. Seaded'!$C$9+(36-1)*7)))</f>
        <v/>
      </c>
      <c r="AL9" s="28">
        <f>IF($A9="","",COUNTIFS('3. Puhkuste logi'!$A$5:$A$200,$A9,'3. Puhkuste logi'!$F$5:$F$200,"Kinnitatud",'3. Puhkuste logi'!$C$5:$C$200,"&lt;="&amp;('1. Seaded'!$C$9+(37-1)*7+6),'3. Puhkuste logi'!$D$5:$D$200,"&gt;="&amp;('1. Seaded'!$C$9+(37-1)*7)))</f>
        <v/>
      </c>
      <c r="AM9" s="28">
        <f>IF($A9="","",COUNTIFS('3. Puhkuste logi'!$A$5:$A$200,$A9,'3. Puhkuste logi'!$F$5:$F$200,"Kinnitatud",'3. Puhkuste logi'!$C$5:$C$200,"&lt;="&amp;('1. Seaded'!$C$9+(38-1)*7+6),'3. Puhkuste logi'!$D$5:$D$200,"&gt;="&amp;('1. Seaded'!$C$9+(38-1)*7)))</f>
        <v/>
      </c>
      <c r="AN9" s="28">
        <f>IF($A9="","",COUNTIFS('3. Puhkuste logi'!$A$5:$A$200,$A9,'3. Puhkuste logi'!$F$5:$F$200,"Kinnitatud",'3. Puhkuste logi'!$C$5:$C$200,"&lt;="&amp;('1. Seaded'!$C$9+(39-1)*7+6),'3. Puhkuste logi'!$D$5:$D$200,"&gt;="&amp;('1. Seaded'!$C$9+(39-1)*7)))</f>
        <v/>
      </c>
      <c r="AO9" s="28">
        <f>IF($A9="","",COUNTIFS('3. Puhkuste logi'!$A$5:$A$200,$A9,'3. Puhkuste logi'!$F$5:$F$200,"Kinnitatud",'3. Puhkuste logi'!$C$5:$C$200,"&lt;="&amp;('1. Seaded'!$C$9+(40-1)*7+6),'3. Puhkuste logi'!$D$5:$D$200,"&gt;="&amp;('1. Seaded'!$C$9+(40-1)*7)))</f>
        <v/>
      </c>
      <c r="AP9" s="28">
        <f>IF($A9="","",COUNTIFS('3. Puhkuste logi'!$A$5:$A$200,$A9,'3. Puhkuste logi'!$F$5:$F$200,"Kinnitatud",'3. Puhkuste logi'!$C$5:$C$200,"&lt;="&amp;('1. Seaded'!$C$9+(41-1)*7+6),'3. Puhkuste logi'!$D$5:$D$200,"&gt;="&amp;('1. Seaded'!$C$9+(41-1)*7)))</f>
        <v/>
      </c>
      <c r="AQ9" s="28">
        <f>IF($A9="","",COUNTIFS('3. Puhkuste logi'!$A$5:$A$200,$A9,'3. Puhkuste logi'!$F$5:$F$200,"Kinnitatud",'3. Puhkuste logi'!$C$5:$C$200,"&lt;="&amp;('1. Seaded'!$C$9+(42-1)*7+6),'3. Puhkuste logi'!$D$5:$D$200,"&gt;="&amp;('1. Seaded'!$C$9+(42-1)*7)))</f>
        <v/>
      </c>
      <c r="AR9" s="28">
        <f>IF($A9="","",COUNTIFS('3. Puhkuste logi'!$A$5:$A$200,$A9,'3. Puhkuste logi'!$F$5:$F$200,"Kinnitatud",'3. Puhkuste logi'!$C$5:$C$200,"&lt;="&amp;('1. Seaded'!$C$9+(43-1)*7+6),'3. Puhkuste logi'!$D$5:$D$200,"&gt;="&amp;('1. Seaded'!$C$9+(43-1)*7)))</f>
        <v/>
      </c>
      <c r="AS9" s="28">
        <f>IF($A9="","",COUNTIFS('3. Puhkuste logi'!$A$5:$A$200,$A9,'3. Puhkuste logi'!$F$5:$F$200,"Kinnitatud",'3. Puhkuste logi'!$C$5:$C$200,"&lt;="&amp;('1. Seaded'!$C$9+(44-1)*7+6),'3. Puhkuste logi'!$D$5:$D$200,"&gt;="&amp;('1. Seaded'!$C$9+(44-1)*7)))</f>
        <v/>
      </c>
      <c r="AT9" s="28">
        <f>IF($A9="","",COUNTIFS('3. Puhkuste logi'!$A$5:$A$200,$A9,'3. Puhkuste logi'!$F$5:$F$200,"Kinnitatud",'3. Puhkuste logi'!$C$5:$C$200,"&lt;="&amp;('1. Seaded'!$C$9+(45-1)*7+6),'3. Puhkuste logi'!$D$5:$D$200,"&gt;="&amp;('1. Seaded'!$C$9+(45-1)*7)))</f>
        <v/>
      </c>
      <c r="AU9" s="28">
        <f>IF($A9="","",COUNTIFS('3. Puhkuste logi'!$A$5:$A$200,$A9,'3. Puhkuste logi'!$F$5:$F$200,"Kinnitatud",'3. Puhkuste logi'!$C$5:$C$200,"&lt;="&amp;('1. Seaded'!$C$9+(46-1)*7+6),'3. Puhkuste logi'!$D$5:$D$200,"&gt;="&amp;('1. Seaded'!$C$9+(46-1)*7)))</f>
        <v/>
      </c>
      <c r="AV9" s="28">
        <f>IF($A9="","",COUNTIFS('3. Puhkuste logi'!$A$5:$A$200,$A9,'3. Puhkuste logi'!$F$5:$F$200,"Kinnitatud",'3. Puhkuste logi'!$C$5:$C$200,"&lt;="&amp;('1. Seaded'!$C$9+(47-1)*7+6),'3. Puhkuste logi'!$D$5:$D$200,"&gt;="&amp;('1. Seaded'!$C$9+(47-1)*7)))</f>
        <v/>
      </c>
      <c r="AW9" s="28">
        <f>IF($A9="","",COUNTIFS('3. Puhkuste logi'!$A$5:$A$200,$A9,'3. Puhkuste logi'!$F$5:$F$200,"Kinnitatud",'3. Puhkuste logi'!$C$5:$C$200,"&lt;="&amp;('1. Seaded'!$C$9+(48-1)*7+6),'3. Puhkuste logi'!$D$5:$D$200,"&gt;="&amp;('1. Seaded'!$C$9+(48-1)*7)))</f>
        <v/>
      </c>
      <c r="AX9" s="28">
        <f>IF($A9="","",COUNTIFS('3. Puhkuste logi'!$A$5:$A$200,$A9,'3. Puhkuste logi'!$F$5:$F$200,"Kinnitatud",'3. Puhkuste logi'!$C$5:$C$200,"&lt;="&amp;('1. Seaded'!$C$9+(49-1)*7+6),'3. Puhkuste logi'!$D$5:$D$200,"&gt;="&amp;('1. Seaded'!$C$9+(49-1)*7)))</f>
        <v/>
      </c>
      <c r="AY9" s="28">
        <f>IF($A9="","",COUNTIFS('3. Puhkuste logi'!$A$5:$A$200,$A9,'3. Puhkuste logi'!$F$5:$F$200,"Kinnitatud",'3. Puhkuste logi'!$C$5:$C$200,"&lt;="&amp;('1. Seaded'!$C$9+(50-1)*7+6),'3. Puhkuste logi'!$D$5:$D$200,"&gt;="&amp;('1. Seaded'!$C$9+(50-1)*7)))</f>
        <v/>
      </c>
      <c r="AZ9" s="28">
        <f>IF($A9="","",COUNTIFS('3. Puhkuste logi'!$A$5:$A$200,$A9,'3. Puhkuste logi'!$F$5:$F$200,"Kinnitatud",'3. Puhkuste logi'!$C$5:$C$200,"&lt;="&amp;('1. Seaded'!$C$9+(51-1)*7+6),'3. Puhkuste logi'!$D$5:$D$200,"&gt;="&amp;('1. Seaded'!$C$9+(51-1)*7)))</f>
        <v/>
      </c>
      <c r="BA9" s="28">
        <f>IF($A9="","",COUNTIFS('3. Puhkuste logi'!$A$5:$A$200,$A9,'3. Puhkuste logi'!$F$5:$F$200,"Kinnitatud",'3. Puhkuste logi'!$C$5:$C$200,"&lt;="&amp;('1. Seaded'!$C$9+(52-1)*7+6),'3. Puhkuste logi'!$D$5:$D$200,"&gt;="&amp;('1. Seaded'!$C$9+(52-1)*7)))</f>
        <v/>
      </c>
    </row>
    <row r="10">
      <c r="A10" s="19">
        <f>IF('2. Töötajad'!A10="","",'2. Töötajad'!A10)</f>
        <v/>
      </c>
      <c r="B10" s="28">
        <f>IF($A10="","",COUNTIFS('3. Puhkuste logi'!$A$5:$A$200,$A10,'3. Puhkuste logi'!$F$5:$F$200,"Kinnitatud",'3. Puhkuste logi'!$C$5:$C$200,"&lt;="&amp;('1. Seaded'!$C$9+(1-1)*7+6),'3. Puhkuste logi'!$D$5:$D$200,"&gt;="&amp;('1. Seaded'!$C$9+(1-1)*7)))</f>
        <v/>
      </c>
      <c r="C10" s="28">
        <f>IF($A10="","",COUNTIFS('3. Puhkuste logi'!$A$5:$A$200,$A10,'3. Puhkuste logi'!$F$5:$F$200,"Kinnitatud",'3. Puhkuste logi'!$C$5:$C$200,"&lt;="&amp;('1. Seaded'!$C$9+(2-1)*7+6),'3. Puhkuste logi'!$D$5:$D$200,"&gt;="&amp;('1. Seaded'!$C$9+(2-1)*7)))</f>
        <v/>
      </c>
      <c r="D10" s="28">
        <f>IF($A10="","",COUNTIFS('3. Puhkuste logi'!$A$5:$A$200,$A10,'3. Puhkuste logi'!$F$5:$F$200,"Kinnitatud",'3. Puhkuste logi'!$C$5:$C$200,"&lt;="&amp;('1. Seaded'!$C$9+(3-1)*7+6),'3. Puhkuste logi'!$D$5:$D$200,"&gt;="&amp;('1. Seaded'!$C$9+(3-1)*7)))</f>
        <v/>
      </c>
      <c r="E10" s="28">
        <f>IF($A10="","",COUNTIFS('3. Puhkuste logi'!$A$5:$A$200,$A10,'3. Puhkuste logi'!$F$5:$F$200,"Kinnitatud",'3. Puhkuste logi'!$C$5:$C$200,"&lt;="&amp;('1. Seaded'!$C$9+(4-1)*7+6),'3. Puhkuste logi'!$D$5:$D$200,"&gt;="&amp;('1. Seaded'!$C$9+(4-1)*7)))</f>
        <v/>
      </c>
      <c r="F10" s="28">
        <f>IF($A10="","",COUNTIFS('3. Puhkuste logi'!$A$5:$A$200,$A10,'3. Puhkuste logi'!$F$5:$F$200,"Kinnitatud",'3. Puhkuste logi'!$C$5:$C$200,"&lt;="&amp;('1. Seaded'!$C$9+(5-1)*7+6),'3. Puhkuste logi'!$D$5:$D$200,"&gt;="&amp;('1. Seaded'!$C$9+(5-1)*7)))</f>
        <v/>
      </c>
      <c r="G10" s="28">
        <f>IF($A10="","",COUNTIFS('3. Puhkuste logi'!$A$5:$A$200,$A10,'3. Puhkuste logi'!$F$5:$F$200,"Kinnitatud",'3. Puhkuste logi'!$C$5:$C$200,"&lt;="&amp;('1. Seaded'!$C$9+(6-1)*7+6),'3. Puhkuste logi'!$D$5:$D$200,"&gt;="&amp;('1. Seaded'!$C$9+(6-1)*7)))</f>
        <v/>
      </c>
      <c r="H10" s="28">
        <f>IF($A10="","",COUNTIFS('3. Puhkuste logi'!$A$5:$A$200,$A10,'3. Puhkuste logi'!$F$5:$F$200,"Kinnitatud",'3. Puhkuste logi'!$C$5:$C$200,"&lt;="&amp;('1. Seaded'!$C$9+(7-1)*7+6),'3. Puhkuste logi'!$D$5:$D$200,"&gt;="&amp;('1. Seaded'!$C$9+(7-1)*7)))</f>
        <v/>
      </c>
      <c r="I10" s="28">
        <f>IF($A10="","",COUNTIFS('3. Puhkuste logi'!$A$5:$A$200,$A10,'3. Puhkuste logi'!$F$5:$F$200,"Kinnitatud",'3. Puhkuste logi'!$C$5:$C$200,"&lt;="&amp;('1. Seaded'!$C$9+(8-1)*7+6),'3. Puhkuste logi'!$D$5:$D$200,"&gt;="&amp;('1. Seaded'!$C$9+(8-1)*7)))</f>
        <v/>
      </c>
      <c r="J10" s="28">
        <f>IF($A10="","",COUNTIFS('3. Puhkuste logi'!$A$5:$A$200,$A10,'3. Puhkuste logi'!$F$5:$F$200,"Kinnitatud",'3. Puhkuste logi'!$C$5:$C$200,"&lt;="&amp;('1. Seaded'!$C$9+(9-1)*7+6),'3. Puhkuste logi'!$D$5:$D$200,"&gt;="&amp;('1. Seaded'!$C$9+(9-1)*7)))</f>
        <v/>
      </c>
      <c r="K10" s="28">
        <f>IF($A10="","",COUNTIFS('3. Puhkuste logi'!$A$5:$A$200,$A10,'3. Puhkuste logi'!$F$5:$F$200,"Kinnitatud",'3. Puhkuste logi'!$C$5:$C$200,"&lt;="&amp;('1. Seaded'!$C$9+(10-1)*7+6),'3. Puhkuste logi'!$D$5:$D$200,"&gt;="&amp;('1. Seaded'!$C$9+(10-1)*7)))</f>
        <v/>
      </c>
      <c r="L10" s="28">
        <f>IF($A10="","",COUNTIFS('3. Puhkuste logi'!$A$5:$A$200,$A10,'3. Puhkuste logi'!$F$5:$F$200,"Kinnitatud",'3. Puhkuste logi'!$C$5:$C$200,"&lt;="&amp;('1. Seaded'!$C$9+(11-1)*7+6),'3. Puhkuste logi'!$D$5:$D$200,"&gt;="&amp;('1. Seaded'!$C$9+(11-1)*7)))</f>
        <v/>
      </c>
      <c r="M10" s="28">
        <f>IF($A10="","",COUNTIFS('3. Puhkuste logi'!$A$5:$A$200,$A10,'3. Puhkuste logi'!$F$5:$F$200,"Kinnitatud",'3. Puhkuste logi'!$C$5:$C$200,"&lt;="&amp;('1. Seaded'!$C$9+(12-1)*7+6),'3. Puhkuste logi'!$D$5:$D$200,"&gt;="&amp;('1. Seaded'!$C$9+(12-1)*7)))</f>
        <v/>
      </c>
      <c r="N10" s="28">
        <f>IF($A10="","",COUNTIFS('3. Puhkuste logi'!$A$5:$A$200,$A10,'3. Puhkuste logi'!$F$5:$F$200,"Kinnitatud",'3. Puhkuste logi'!$C$5:$C$200,"&lt;="&amp;('1. Seaded'!$C$9+(13-1)*7+6),'3. Puhkuste logi'!$D$5:$D$200,"&gt;="&amp;('1. Seaded'!$C$9+(13-1)*7)))</f>
        <v/>
      </c>
      <c r="O10" s="28">
        <f>IF($A10="","",COUNTIFS('3. Puhkuste logi'!$A$5:$A$200,$A10,'3. Puhkuste logi'!$F$5:$F$200,"Kinnitatud",'3. Puhkuste logi'!$C$5:$C$200,"&lt;="&amp;('1. Seaded'!$C$9+(14-1)*7+6),'3. Puhkuste logi'!$D$5:$D$200,"&gt;="&amp;('1. Seaded'!$C$9+(14-1)*7)))</f>
        <v/>
      </c>
      <c r="P10" s="28">
        <f>IF($A10="","",COUNTIFS('3. Puhkuste logi'!$A$5:$A$200,$A10,'3. Puhkuste logi'!$F$5:$F$200,"Kinnitatud",'3. Puhkuste logi'!$C$5:$C$200,"&lt;="&amp;('1. Seaded'!$C$9+(15-1)*7+6),'3. Puhkuste logi'!$D$5:$D$200,"&gt;="&amp;('1. Seaded'!$C$9+(15-1)*7)))</f>
        <v/>
      </c>
      <c r="Q10" s="28">
        <f>IF($A10="","",COUNTIFS('3. Puhkuste logi'!$A$5:$A$200,$A10,'3. Puhkuste logi'!$F$5:$F$200,"Kinnitatud",'3. Puhkuste logi'!$C$5:$C$200,"&lt;="&amp;('1. Seaded'!$C$9+(16-1)*7+6),'3. Puhkuste logi'!$D$5:$D$200,"&gt;="&amp;('1. Seaded'!$C$9+(16-1)*7)))</f>
        <v/>
      </c>
      <c r="R10" s="28">
        <f>IF($A10="","",COUNTIFS('3. Puhkuste logi'!$A$5:$A$200,$A10,'3. Puhkuste logi'!$F$5:$F$200,"Kinnitatud",'3. Puhkuste logi'!$C$5:$C$200,"&lt;="&amp;('1. Seaded'!$C$9+(17-1)*7+6),'3. Puhkuste logi'!$D$5:$D$200,"&gt;="&amp;('1. Seaded'!$C$9+(17-1)*7)))</f>
        <v/>
      </c>
      <c r="S10" s="28">
        <f>IF($A10="","",COUNTIFS('3. Puhkuste logi'!$A$5:$A$200,$A10,'3. Puhkuste logi'!$F$5:$F$200,"Kinnitatud",'3. Puhkuste logi'!$C$5:$C$200,"&lt;="&amp;('1. Seaded'!$C$9+(18-1)*7+6),'3. Puhkuste logi'!$D$5:$D$200,"&gt;="&amp;('1. Seaded'!$C$9+(18-1)*7)))</f>
        <v/>
      </c>
      <c r="T10" s="28">
        <f>IF($A10="","",COUNTIFS('3. Puhkuste logi'!$A$5:$A$200,$A10,'3. Puhkuste logi'!$F$5:$F$200,"Kinnitatud",'3. Puhkuste logi'!$C$5:$C$200,"&lt;="&amp;('1. Seaded'!$C$9+(19-1)*7+6),'3. Puhkuste logi'!$D$5:$D$200,"&gt;="&amp;('1. Seaded'!$C$9+(19-1)*7)))</f>
        <v/>
      </c>
      <c r="U10" s="28">
        <f>IF($A10="","",COUNTIFS('3. Puhkuste logi'!$A$5:$A$200,$A10,'3. Puhkuste logi'!$F$5:$F$200,"Kinnitatud",'3. Puhkuste logi'!$C$5:$C$200,"&lt;="&amp;('1. Seaded'!$C$9+(20-1)*7+6),'3. Puhkuste logi'!$D$5:$D$200,"&gt;="&amp;('1. Seaded'!$C$9+(20-1)*7)))</f>
        <v/>
      </c>
      <c r="V10" s="28">
        <f>IF($A10="","",COUNTIFS('3. Puhkuste logi'!$A$5:$A$200,$A10,'3. Puhkuste logi'!$F$5:$F$200,"Kinnitatud",'3. Puhkuste logi'!$C$5:$C$200,"&lt;="&amp;('1. Seaded'!$C$9+(21-1)*7+6),'3. Puhkuste logi'!$D$5:$D$200,"&gt;="&amp;('1. Seaded'!$C$9+(21-1)*7)))</f>
        <v/>
      </c>
      <c r="W10" s="28">
        <f>IF($A10="","",COUNTIFS('3. Puhkuste logi'!$A$5:$A$200,$A10,'3. Puhkuste logi'!$F$5:$F$200,"Kinnitatud",'3. Puhkuste logi'!$C$5:$C$200,"&lt;="&amp;('1. Seaded'!$C$9+(22-1)*7+6),'3. Puhkuste logi'!$D$5:$D$200,"&gt;="&amp;('1. Seaded'!$C$9+(22-1)*7)))</f>
        <v/>
      </c>
      <c r="X10" s="28">
        <f>IF($A10="","",COUNTIFS('3. Puhkuste logi'!$A$5:$A$200,$A10,'3. Puhkuste logi'!$F$5:$F$200,"Kinnitatud",'3. Puhkuste logi'!$C$5:$C$200,"&lt;="&amp;('1. Seaded'!$C$9+(23-1)*7+6),'3. Puhkuste logi'!$D$5:$D$200,"&gt;="&amp;('1. Seaded'!$C$9+(23-1)*7)))</f>
        <v/>
      </c>
      <c r="Y10" s="28">
        <f>IF($A10="","",COUNTIFS('3. Puhkuste logi'!$A$5:$A$200,$A10,'3. Puhkuste logi'!$F$5:$F$200,"Kinnitatud",'3. Puhkuste logi'!$C$5:$C$200,"&lt;="&amp;('1. Seaded'!$C$9+(24-1)*7+6),'3. Puhkuste logi'!$D$5:$D$200,"&gt;="&amp;('1. Seaded'!$C$9+(24-1)*7)))</f>
        <v/>
      </c>
      <c r="Z10" s="28">
        <f>IF($A10="","",COUNTIFS('3. Puhkuste logi'!$A$5:$A$200,$A10,'3. Puhkuste logi'!$F$5:$F$200,"Kinnitatud",'3. Puhkuste logi'!$C$5:$C$200,"&lt;="&amp;('1. Seaded'!$C$9+(25-1)*7+6),'3. Puhkuste logi'!$D$5:$D$200,"&gt;="&amp;('1. Seaded'!$C$9+(25-1)*7)))</f>
        <v/>
      </c>
      <c r="AA10" s="28">
        <f>IF($A10="","",COUNTIFS('3. Puhkuste logi'!$A$5:$A$200,$A10,'3. Puhkuste logi'!$F$5:$F$200,"Kinnitatud",'3. Puhkuste logi'!$C$5:$C$200,"&lt;="&amp;('1. Seaded'!$C$9+(26-1)*7+6),'3. Puhkuste logi'!$D$5:$D$200,"&gt;="&amp;('1. Seaded'!$C$9+(26-1)*7)))</f>
        <v/>
      </c>
      <c r="AB10" s="28">
        <f>IF($A10="","",COUNTIFS('3. Puhkuste logi'!$A$5:$A$200,$A10,'3. Puhkuste logi'!$F$5:$F$200,"Kinnitatud",'3. Puhkuste logi'!$C$5:$C$200,"&lt;="&amp;('1. Seaded'!$C$9+(27-1)*7+6),'3. Puhkuste logi'!$D$5:$D$200,"&gt;="&amp;('1. Seaded'!$C$9+(27-1)*7)))</f>
        <v/>
      </c>
      <c r="AC10" s="28">
        <f>IF($A10="","",COUNTIFS('3. Puhkuste logi'!$A$5:$A$200,$A10,'3. Puhkuste logi'!$F$5:$F$200,"Kinnitatud",'3. Puhkuste logi'!$C$5:$C$200,"&lt;="&amp;('1. Seaded'!$C$9+(28-1)*7+6),'3. Puhkuste logi'!$D$5:$D$200,"&gt;="&amp;('1. Seaded'!$C$9+(28-1)*7)))</f>
        <v/>
      </c>
      <c r="AD10" s="28">
        <f>IF($A10="","",COUNTIFS('3. Puhkuste logi'!$A$5:$A$200,$A10,'3. Puhkuste logi'!$F$5:$F$200,"Kinnitatud",'3. Puhkuste logi'!$C$5:$C$200,"&lt;="&amp;('1. Seaded'!$C$9+(29-1)*7+6),'3. Puhkuste logi'!$D$5:$D$200,"&gt;="&amp;('1. Seaded'!$C$9+(29-1)*7)))</f>
        <v/>
      </c>
      <c r="AE10" s="28">
        <f>IF($A10="","",COUNTIFS('3. Puhkuste logi'!$A$5:$A$200,$A10,'3. Puhkuste logi'!$F$5:$F$200,"Kinnitatud",'3. Puhkuste logi'!$C$5:$C$200,"&lt;="&amp;('1. Seaded'!$C$9+(30-1)*7+6),'3. Puhkuste logi'!$D$5:$D$200,"&gt;="&amp;('1. Seaded'!$C$9+(30-1)*7)))</f>
        <v/>
      </c>
      <c r="AF10" s="28">
        <f>IF($A10="","",COUNTIFS('3. Puhkuste logi'!$A$5:$A$200,$A10,'3. Puhkuste logi'!$F$5:$F$200,"Kinnitatud",'3. Puhkuste logi'!$C$5:$C$200,"&lt;="&amp;('1. Seaded'!$C$9+(31-1)*7+6),'3. Puhkuste logi'!$D$5:$D$200,"&gt;="&amp;('1. Seaded'!$C$9+(31-1)*7)))</f>
        <v/>
      </c>
      <c r="AG10" s="28">
        <f>IF($A10="","",COUNTIFS('3. Puhkuste logi'!$A$5:$A$200,$A10,'3. Puhkuste logi'!$F$5:$F$200,"Kinnitatud",'3. Puhkuste logi'!$C$5:$C$200,"&lt;="&amp;('1. Seaded'!$C$9+(32-1)*7+6),'3. Puhkuste logi'!$D$5:$D$200,"&gt;="&amp;('1. Seaded'!$C$9+(32-1)*7)))</f>
        <v/>
      </c>
      <c r="AH10" s="28">
        <f>IF($A10="","",COUNTIFS('3. Puhkuste logi'!$A$5:$A$200,$A10,'3. Puhkuste logi'!$F$5:$F$200,"Kinnitatud",'3. Puhkuste logi'!$C$5:$C$200,"&lt;="&amp;('1. Seaded'!$C$9+(33-1)*7+6),'3. Puhkuste logi'!$D$5:$D$200,"&gt;="&amp;('1. Seaded'!$C$9+(33-1)*7)))</f>
        <v/>
      </c>
      <c r="AI10" s="28">
        <f>IF($A10="","",COUNTIFS('3. Puhkuste logi'!$A$5:$A$200,$A10,'3. Puhkuste logi'!$F$5:$F$200,"Kinnitatud",'3. Puhkuste logi'!$C$5:$C$200,"&lt;="&amp;('1. Seaded'!$C$9+(34-1)*7+6),'3. Puhkuste logi'!$D$5:$D$200,"&gt;="&amp;('1. Seaded'!$C$9+(34-1)*7)))</f>
        <v/>
      </c>
      <c r="AJ10" s="28">
        <f>IF($A10="","",COUNTIFS('3. Puhkuste logi'!$A$5:$A$200,$A10,'3. Puhkuste logi'!$F$5:$F$200,"Kinnitatud",'3. Puhkuste logi'!$C$5:$C$200,"&lt;="&amp;('1. Seaded'!$C$9+(35-1)*7+6),'3. Puhkuste logi'!$D$5:$D$200,"&gt;="&amp;('1. Seaded'!$C$9+(35-1)*7)))</f>
        <v/>
      </c>
      <c r="AK10" s="28">
        <f>IF($A10="","",COUNTIFS('3. Puhkuste logi'!$A$5:$A$200,$A10,'3. Puhkuste logi'!$F$5:$F$200,"Kinnitatud",'3. Puhkuste logi'!$C$5:$C$200,"&lt;="&amp;('1. Seaded'!$C$9+(36-1)*7+6),'3. Puhkuste logi'!$D$5:$D$200,"&gt;="&amp;('1. Seaded'!$C$9+(36-1)*7)))</f>
        <v/>
      </c>
      <c r="AL10" s="28">
        <f>IF($A10="","",COUNTIFS('3. Puhkuste logi'!$A$5:$A$200,$A10,'3. Puhkuste logi'!$F$5:$F$200,"Kinnitatud",'3. Puhkuste logi'!$C$5:$C$200,"&lt;="&amp;('1. Seaded'!$C$9+(37-1)*7+6),'3. Puhkuste logi'!$D$5:$D$200,"&gt;="&amp;('1. Seaded'!$C$9+(37-1)*7)))</f>
        <v/>
      </c>
      <c r="AM10" s="28">
        <f>IF($A10="","",COUNTIFS('3. Puhkuste logi'!$A$5:$A$200,$A10,'3. Puhkuste logi'!$F$5:$F$200,"Kinnitatud",'3. Puhkuste logi'!$C$5:$C$200,"&lt;="&amp;('1. Seaded'!$C$9+(38-1)*7+6),'3. Puhkuste logi'!$D$5:$D$200,"&gt;="&amp;('1. Seaded'!$C$9+(38-1)*7)))</f>
        <v/>
      </c>
      <c r="AN10" s="28">
        <f>IF($A10="","",COUNTIFS('3. Puhkuste logi'!$A$5:$A$200,$A10,'3. Puhkuste logi'!$F$5:$F$200,"Kinnitatud",'3. Puhkuste logi'!$C$5:$C$200,"&lt;="&amp;('1. Seaded'!$C$9+(39-1)*7+6),'3. Puhkuste logi'!$D$5:$D$200,"&gt;="&amp;('1. Seaded'!$C$9+(39-1)*7)))</f>
        <v/>
      </c>
      <c r="AO10" s="28">
        <f>IF($A10="","",COUNTIFS('3. Puhkuste logi'!$A$5:$A$200,$A10,'3. Puhkuste logi'!$F$5:$F$200,"Kinnitatud",'3. Puhkuste logi'!$C$5:$C$200,"&lt;="&amp;('1. Seaded'!$C$9+(40-1)*7+6),'3. Puhkuste logi'!$D$5:$D$200,"&gt;="&amp;('1. Seaded'!$C$9+(40-1)*7)))</f>
        <v/>
      </c>
      <c r="AP10" s="28">
        <f>IF($A10="","",COUNTIFS('3. Puhkuste logi'!$A$5:$A$200,$A10,'3. Puhkuste logi'!$F$5:$F$200,"Kinnitatud",'3. Puhkuste logi'!$C$5:$C$200,"&lt;="&amp;('1. Seaded'!$C$9+(41-1)*7+6),'3. Puhkuste logi'!$D$5:$D$200,"&gt;="&amp;('1. Seaded'!$C$9+(41-1)*7)))</f>
        <v/>
      </c>
      <c r="AQ10" s="28">
        <f>IF($A10="","",COUNTIFS('3. Puhkuste logi'!$A$5:$A$200,$A10,'3. Puhkuste logi'!$F$5:$F$200,"Kinnitatud",'3. Puhkuste logi'!$C$5:$C$200,"&lt;="&amp;('1. Seaded'!$C$9+(42-1)*7+6),'3. Puhkuste logi'!$D$5:$D$200,"&gt;="&amp;('1. Seaded'!$C$9+(42-1)*7)))</f>
        <v/>
      </c>
      <c r="AR10" s="28">
        <f>IF($A10="","",COUNTIFS('3. Puhkuste logi'!$A$5:$A$200,$A10,'3. Puhkuste logi'!$F$5:$F$200,"Kinnitatud",'3. Puhkuste logi'!$C$5:$C$200,"&lt;="&amp;('1. Seaded'!$C$9+(43-1)*7+6),'3. Puhkuste logi'!$D$5:$D$200,"&gt;="&amp;('1. Seaded'!$C$9+(43-1)*7)))</f>
        <v/>
      </c>
      <c r="AS10" s="28">
        <f>IF($A10="","",COUNTIFS('3. Puhkuste logi'!$A$5:$A$200,$A10,'3. Puhkuste logi'!$F$5:$F$200,"Kinnitatud",'3. Puhkuste logi'!$C$5:$C$200,"&lt;="&amp;('1. Seaded'!$C$9+(44-1)*7+6),'3. Puhkuste logi'!$D$5:$D$200,"&gt;="&amp;('1. Seaded'!$C$9+(44-1)*7)))</f>
        <v/>
      </c>
      <c r="AT10" s="28">
        <f>IF($A10="","",COUNTIFS('3. Puhkuste logi'!$A$5:$A$200,$A10,'3. Puhkuste logi'!$F$5:$F$200,"Kinnitatud",'3. Puhkuste logi'!$C$5:$C$200,"&lt;="&amp;('1. Seaded'!$C$9+(45-1)*7+6),'3. Puhkuste logi'!$D$5:$D$200,"&gt;="&amp;('1. Seaded'!$C$9+(45-1)*7)))</f>
        <v/>
      </c>
      <c r="AU10" s="28">
        <f>IF($A10="","",COUNTIFS('3. Puhkuste logi'!$A$5:$A$200,$A10,'3. Puhkuste logi'!$F$5:$F$200,"Kinnitatud",'3. Puhkuste logi'!$C$5:$C$200,"&lt;="&amp;('1. Seaded'!$C$9+(46-1)*7+6),'3. Puhkuste logi'!$D$5:$D$200,"&gt;="&amp;('1. Seaded'!$C$9+(46-1)*7)))</f>
        <v/>
      </c>
      <c r="AV10" s="28">
        <f>IF($A10="","",COUNTIFS('3. Puhkuste logi'!$A$5:$A$200,$A10,'3. Puhkuste logi'!$F$5:$F$200,"Kinnitatud",'3. Puhkuste logi'!$C$5:$C$200,"&lt;="&amp;('1. Seaded'!$C$9+(47-1)*7+6),'3. Puhkuste logi'!$D$5:$D$200,"&gt;="&amp;('1. Seaded'!$C$9+(47-1)*7)))</f>
        <v/>
      </c>
      <c r="AW10" s="28">
        <f>IF($A10="","",COUNTIFS('3. Puhkuste logi'!$A$5:$A$200,$A10,'3. Puhkuste logi'!$F$5:$F$200,"Kinnitatud",'3. Puhkuste logi'!$C$5:$C$200,"&lt;="&amp;('1. Seaded'!$C$9+(48-1)*7+6),'3. Puhkuste logi'!$D$5:$D$200,"&gt;="&amp;('1. Seaded'!$C$9+(48-1)*7)))</f>
        <v/>
      </c>
      <c r="AX10" s="28">
        <f>IF($A10="","",COUNTIFS('3. Puhkuste logi'!$A$5:$A$200,$A10,'3. Puhkuste logi'!$F$5:$F$200,"Kinnitatud",'3. Puhkuste logi'!$C$5:$C$200,"&lt;="&amp;('1. Seaded'!$C$9+(49-1)*7+6),'3. Puhkuste logi'!$D$5:$D$200,"&gt;="&amp;('1. Seaded'!$C$9+(49-1)*7)))</f>
        <v/>
      </c>
      <c r="AY10" s="28">
        <f>IF($A10="","",COUNTIFS('3. Puhkuste logi'!$A$5:$A$200,$A10,'3. Puhkuste logi'!$F$5:$F$200,"Kinnitatud",'3. Puhkuste logi'!$C$5:$C$200,"&lt;="&amp;('1. Seaded'!$C$9+(50-1)*7+6),'3. Puhkuste logi'!$D$5:$D$200,"&gt;="&amp;('1. Seaded'!$C$9+(50-1)*7)))</f>
        <v/>
      </c>
      <c r="AZ10" s="28">
        <f>IF($A10="","",COUNTIFS('3. Puhkuste logi'!$A$5:$A$200,$A10,'3. Puhkuste logi'!$F$5:$F$200,"Kinnitatud",'3. Puhkuste logi'!$C$5:$C$200,"&lt;="&amp;('1. Seaded'!$C$9+(51-1)*7+6),'3. Puhkuste logi'!$D$5:$D$200,"&gt;="&amp;('1. Seaded'!$C$9+(51-1)*7)))</f>
        <v/>
      </c>
      <c r="BA10" s="28">
        <f>IF($A10="","",COUNTIFS('3. Puhkuste logi'!$A$5:$A$200,$A10,'3. Puhkuste logi'!$F$5:$F$200,"Kinnitatud",'3. Puhkuste logi'!$C$5:$C$200,"&lt;="&amp;('1. Seaded'!$C$9+(52-1)*7+6),'3. Puhkuste logi'!$D$5:$D$200,"&gt;="&amp;('1. Seaded'!$C$9+(52-1)*7)))</f>
        <v/>
      </c>
    </row>
    <row r="11">
      <c r="A11" s="19">
        <f>IF('2. Töötajad'!A11="","",'2. Töötajad'!A11)</f>
        <v/>
      </c>
      <c r="B11" s="28">
        <f>IF($A11="","",COUNTIFS('3. Puhkuste logi'!$A$5:$A$200,$A11,'3. Puhkuste logi'!$F$5:$F$200,"Kinnitatud",'3. Puhkuste logi'!$C$5:$C$200,"&lt;="&amp;('1. Seaded'!$C$9+(1-1)*7+6),'3. Puhkuste logi'!$D$5:$D$200,"&gt;="&amp;('1. Seaded'!$C$9+(1-1)*7)))</f>
        <v/>
      </c>
      <c r="C11" s="28">
        <f>IF($A11="","",COUNTIFS('3. Puhkuste logi'!$A$5:$A$200,$A11,'3. Puhkuste logi'!$F$5:$F$200,"Kinnitatud",'3. Puhkuste logi'!$C$5:$C$200,"&lt;="&amp;('1. Seaded'!$C$9+(2-1)*7+6),'3. Puhkuste logi'!$D$5:$D$200,"&gt;="&amp;('1. Seaded'!$C$9+(2-1)*7)))</f>
        <v/>
      </c>
      <c r="D11" s="28">
        <f>IF($A11="","",COUNTIFS('3. Puhkuste logi'!$A$5:$A$200,$A11,'3. Puhkuste logi'!$F$5:$F$200,"Kinnitatud",'3. Puhkuste logi'!$C$5:$C$200,"&lt;="&amp;('1. Seaded'!$C$9+(3-1)*7+6),'3. Puhkuste logi'!$D$5:$D$200,"&gt;="&amp;('1. Seaded'!$C$9+(3-1)*7)))</f>
        <v/>
      </c>
      <c r="E11" s="28">
        <f>IF($A11="","",COUNTIFS('3. Puhkuste logi'!$A$5:$A$200,$A11,'3. Puhkuste logi'!$F$5:$F$200,"Kinnitatud",'3. Puhkuste logi'!$C$5:$C$200,"&lt;="&amp;('1. Seaded'!$C$9+(4-1)*7+6),'3. Puhkuste logi'!$D$5:$D$200,"&gt;="&amp;('1. Seaded'!$C$9+(4-1)*7)))</f>
        <v/>
      </c>
      <c r="F11" s="28">
        <f>IF($A11="","",COUNTIFS('3. Puhkuste logi'!$A$5:$A$200,$A11,'3. Puhkuste logi'!$F$5:$F$200,"Kinnitatud",'3. Puhkuste logi'!$C$5:$C$200,"&lt;="&amp;('1. Seaded'!$C$9+(5-1)*7+6),'3. Puhkuste logi'!$D$5:$D$200,"&gt;="&amp;('1. Seaded'!$C$9+(5-1)*7)))</f>
        <v/>
      </c>
      <c r="G11" s="28">
        <f>IF($A11="","",COUNTIFS('3. Puhkuste logi'!$A$5:$A$200,$A11,'3. Puhkuste logi'!$F$5:$F$200,"Kinnitatud",'3. Puhkuste logi'!$C$5:$C$200,"&lt;="&amp;('1. Seaded'!$C$9+(6-1)*7+6),'3. Puhkuste logi'!$D$5:$D$200,"&gt;="&amp;('1. Seaded'!$C$9+(6-1)*7)))</f>
        <v/>
      </c>
      <c r="H11" s="28">
        <f>IF($A11="","",COUNTIFS('3. Puhkuste logi'!$A$5:$A$200,$A11,'3. Puhkuste logi'!$F$5:$F$200,"Kinnitatud",'3. Puhkuste logi'!$C$5:$C$200,"&lt;="&amp;('1. Seaded'!$C$9+(7-1)*7+6),'3. Puhkuste logi'!$D$5:$D$200,"&gt;="&amp;('1. Seaded'!$C$9+(7-1)*7)))</f>
        <v/>
      </c>
      <c r="I11" s="28">
        <f>IF($A11="","",COUNTIFS('3. Puhkuste logi'!$A$5:$A$200,$A11,'3. Puhkuste logi'!$F$5:$F$200,"Kinnitatud",'3. Puhkuste logi'!$C$5:$C$200,"&lt;="&amp;('1. Seaded'!$C$9+(8-1)*7+6),'3. Puhkuste logi'!$D$5:$D$200,"&gt;="&amp;('1. Seaded'!$C$9+(8-1)*7)))</f>
        <v/>
      </c>
      <c r="J11" s="28">
        <f>IF($A11="","",COUNTIFS('3. Puhkuste logi'!$A$5:$A$200,$A11,'3. Puhkuste logi'!$F$5:$F$200,"Kinnitatud",'3. Puhkuste logi'!$C$5:$C$200,"&lt;="&amp;('1. Seaded'!$C$9+(9-1)*7+6),'3. Puhkuste logi'!$D$5:$D$200,"&gt;="&amp;('1. Seaded'!$C$9+(9-1)*7)))</f>
        <v/>
      </c>
      <c r="K11" s="28">
        <f>IF($A11="","",COUNTIFS('3. Puhkuste logi'!$A$5:$A$200,$A11,'3. Puhkuste logi'!$F$5:$F$200,"Kinnitatud",'3. Puhkuste logi'!$C$5:$C$200,"&lt;="&amp;('1. Seaded'!$C$9+(10-1)*7+6),'3. Puhkuste logi'!$D$5:$D$200,"&gt;="&amp;('1. Seaded'!$C$9+(10-1)*7)))</f>
        <v/>
      </c>
      <c r="L11" s="28">
        <f>IF($A11="","",COUNTIFS('3. Puhkuste logi'!$A$5:$A$200,$A11,'3. Puhkuste logi'!$F$5:$F$200,"Kinnitatud",'3. Puhkuste logi'!$C$5:$C$200,"&lt;="&amp;('1. Seaded'!$C$9+(11-1)*7+6),'3. Puhkuste logi'!$D$5:$D$200,"&gt;="&amp;('1. Seaded'!$C$9+(11-1)*7)))</f>
        <v/>
      </c>
      <c r="M11" s="28">
        <f>IF($A11="","",COUNTIFS('3. Puhkuste logi'!$A$5:$A$200,$A11,'3. Puhkuste logi'!$F$5:$F$200,"Kinnitatud",'3. Puhkuste logi'!$C$5:$C$200,"&lt;="&amp;('1. Seaded'!$C$9+(12-1)*7+6),'3. Puhkuste logi'!$D$5:$D$200,"&gt;="&amp;('1. Seaded'!$C$9+(12-1)*7)))</f>
        <v/>
      </c>
      <c r="N11" s="28">
        <f>IF($A11="","",COUNTIFS('3. Puhkuste logi'!$A$5:$A$200,$A11,'3. Puhkuste logi'!$F$5:$F$200,"Kinnitatud",'3. Puhkuste logi'!$C$5:$C$200,"&lt;="&amp;('1. Seaded'!$C$9+(13-1)*7+6),'3. Puhkuste logi'!$D$5:$D$200,"&gt;="&amp;('1. Seaded'!$C$9+(13-1)*7)))</f>
        <v/>
      </c>
      <c r="O11" s="28">
        <f>IF($A11="","",COUNTIFS('3. Puhkuste logi'!$A$5:$A$200,$A11,'3. Puhkuste logi'!$F$5:$F$200,"Kinnitatud",'3. Puhkuste logi'!$C$5:$C$200,"&lt;="&amp;('1. Seaded'!$C$9+(14-1)*7+6),'3. Puhkuste logi'!$D$5:$D$200,"&gt;="&amp;('1. Seaded'!$C$9+(14-1)*7)))</f>
        <v/>
      </c>
      <c r="P11" s="28">
        <f>IF($A11="","",COUNTIFS('3. Puhkuste logi'!$A$5:$A$200,$A11,'3. Puhkuste logi'!$F$5:$F$200,"Kinnitatud",'3. Puhkuste logi'!$C$5:$C$200,"&lt;="&amp;('1. Seaded'!$C$9+(15-1)*7+6),'3. Puhkuste logi'!$D$5:$D$200,"&gt;="&amp;('1. Seaded'!$C$9+(15-1)*7)))</f>
        <v/>
      </c>
      <c r="Q11" s="28">
        <f>IF($A11="","",COUNTIFS('3. Puhkuste logi'!$A$5:$A$200,$A11,'3. Puhkuste logi'!$F$5:$F$200,"Kinnitatud",'3. Puhkuste logi'!$C$5:$C$200,"&lt;="&amp;('1. Seaded'!$C$9+(16-1)*7+6),'3. Puhkuste logi'!$D$5:$D$200,"&gt;="&amp;('1. Seaded'!$C$9+(16-1)*7)))</f>
        <v/>
      </c>
      <c r="R11" s="28">
        <f>IF($A11="","",COUNTIFS('3. Puhkuste logi'!$A$5:$A$200,$A11,'3. Puhkuste logi'!$F$5:$F$200,"Kinnitatud",'3. Puhkuste logi'!$C$5:$C$200,"&lt;="&amp;('1. Seaded'!$C$9+(17-1)*7+6),'3. Puhkuste logi'!$D$5:$D$200,"&gt;="&amp;('1. Seaded'!$C$9+(17-1)*7)))</f>
        <v/>
      </c>
      <c r="S11" s="28">
        <f>IF($A11="","",COUNTIFS('3. Puhkuste logi'!$A$5:$A$200,$A11,'3. Puhkuste logi'!$F$5:$F$200,"Kinnitatud",'3. Puhkuste logi'!$C$5:$C$200,"&lt;="&amp;('1. Seaded'!$C$9+(18-1)*7+6),'3. Puhkuste logi'!$D$5:$D$200,"&gt;="&amp;('1. Seaded'!$C$9+(18-1)*7)))</f>
        <v/>
      </c>
      <c r="T11" s="28">
        <f>IF($A11="","",COUNTIFS('3. Puhkuste logi'!$A$5:$A$200,$A11,'3. Puhkuste logi'!$F$5:$F$200,"Kinnitatud",'3. Puhkuste logi'!$C$5:$C$200,"&lt;="&amp;('1. Seaded'!$C$9+(19-1)*7+6),'3. Puhkuste logi'!$D$5:$D$200,"&gt;="&amp;('1. Seaded'!$C$9+(19-1)*7)))</f>
        <v/>
      </c>
      <c r="U11" s="28">
        <f>IF($A11="","",COUNTIFS('3. Puhkuste logi'!$A$5:$A$200,$A11,'3. Puhkuste logi'!$F$5:$F$200,"Kinnitatud",'3. Puhkuste logi'!$C$5:$C$200,"&lt;="&amp;('1. Seaded'!$C$9+(20-1)*7+6),'3. Puhkuste logi'!$D$5:$D$200,"&gt;="&amp;('1. Seaded'!$C$9+(20-1)*7)))</f>
        <v/>
      </c>
      <c r="V11" s="28">
        <f>IF($A11="","",COUNTIFS('3. Puhkuste logi'!$A$5:$A$200,$A11,'3. Puhkuste logi'!$F$5:$F$200,"Kinnitatud",'3. Puhkuste logi'!$C$5:$C$200,"&lt;="&amp;('1. Seaded'!$C$9+(21-1)*7+6),'3. Puhkuste logi'!$D$5:$D$200,"&gt;="&amp;('1. Seaded'!$C$9+(21-1)*7)))</f>
        <v/>
      </c>
      <c r="W11" s="28">
        <f>IF($A11="","",COUNTIFS('3. Puhkuste logi'!$A$5:$A$200,$A11,'3. Puhkuste logi'!$F$5:$F$200,"Kinnitatud",'3. Puhkuste logi'!$C$5:$C$200,"&lt;="&amp;('1. Seaded'!$C$9+(22-1)*7+6),'3. Puhkuste logi'!$D$5:$D$200,"&gt;="&amp;('1. Seaded'!$C$9+(22-1)*7)))</f>
        <v/>
      </c>
      <c r="X11" s="28">
        <f>IF($A11="","",COUNTIFS('3. Puhkuste logi'!$A$5:$A$200,$A11,'3. Puhkuste logi'!$F$5:$F$200,"Kinnitatud",'3. Puhkuste logi'!$C$5:$C$200,"&lt;="&amp;('1. Seaded'!$C$9+(23-1)*7+6),'3. Puhkuste logi'!$D$5:$D$200,"&gt;="&amp;('1. Seaded'!$C$9+(23-1)*7)))</f>
        <v/>
      </c>
      <c r="Y11" s="28">
        <f>IF($A11="","",COUNTIFS('3. Puhkuste logi'!$A$5:$A$200,$A11,'3. Puhkuste logi'!$F$5:$F$200,"Kinnitatud",'3. Puhkuste logi'!$C$5:$C$200,"&lt;="&amp;('1. Seaded'!$C$9+(24-1)*7+6),'3. Puhkuste logi'!$D$5:$D$200,"&gt;="&amp;('1. Seaded'!$C$9+(24-1)*7)))</f>
        <v/>
      </c>
      <c r="Z11" s="28">
        <f>IF($A11="","",COUNTIFS('3. Puhkuste logi'!$A$5:$A$200,$A11,'3. Puhkuste logi'!$F$5:$F$200,"Kinnitatud",'3. Puhkuste logi'!$C$5:$C$200,"&lt;="&amp;('1. Seaded'!$C$9+(25-1)*7+6),'3. Puhkuste logi'!$D$5:$D$200,"&gt;="&amp;('1. Seaded'!$C$9+(25-1)*7)))</f>
        <v/>
      </c>
      <c r="AA11" s="28">
        <f>IF($A11="","",COUNTIFS('3. Puhkuste logi'!$A$5:$A$200,$A11,'3. Puhkuste logi'!$F$5:$F$200,"Kinnitatud",'3. Puhkuste logi'!$C$5:$C$200,"&lt;="&amp;('1. Seaded'!$C$9+(26-1)*7+6),'3. Puhkuste logi'!$D$5:$D$200,"&gt;="&amp;('1. Seaded'!$C$9+(26-1)*7)))</f>
        <v/>
      </c>
      <c r="AB11" s="28">
        <f>IF($A11="","",COUNTIFS('3. Puhkuste logi'!$A$5:$A$200,$A11,'3. Puhkuste logi'!$F$5:$F$200,"Kinnitatud",'3. Puhkuste logi'!$C$5:$C$200,"&lt;="&amp;('1. Seaded'!$C$9+(27-1)*7+6),'3. Puhkuste logi'!$D$5:$D$200,"&gt;="&amp;('1. Seaded'!$C$9+(27-1)*7)))</f>
        <v/>
      </c>
      <c r="AC11" s="28">
        <f>IF($A11="","",COUNTIFS('3. Puhkuste logi'!$A$5:$A$200,$A11,'3. Puhkuste logi'!$F$5:$F$200,"Kinnitatud",'3. Puhkuste logi'!$C$5:$C$200,"&lt;="&amp;('1. Seaded'!$C$9+(28-1)*7+6),'3. Puhkuste logi'!$D$5:$D$200,"&gt;="&amp;('1. Seaded'!$C$9+(28-1)*7)))</f>
        <v/>
      </c>
      <c r="AD11" s="28">
        <f>IF($A11="","",COUNTIFS('3. Puhkuste logi'!$A$5:$A$200,$A11,'3. Puhkuste logi'!$F$5:$F$200,"Kinnitatud",'3. Puhkuste logi'!$C$5:$C$200,"&lt;="&amp;('1. Seaded'!$C$9+(29-1)*7+6),'3. Puhkuste logi'!$D$5:$D$200,"&gt;="&amp;('1. Seaded'!$C$9+(29-1)*7)))</f>
        <v/>
      </c>
      <c r="AE11" s="28">
        <f>IF($A11="","",COUNTIFS('3. Puhkuste logi'!$A$5:$A$200,$A11,'3. Puhkuste logi'!$F$5:$F$200,"Kinnitatud",'3. Puhkuste logi'!$C$5:$C$200,"&lt;="&amp;('1. Seaded'!$C$9+(30-1)*7+6),'3. Puhkuste logi'!$D$5:$D$200,"&gt;="&amp;('1. Seaded'!$C$9+(30-1)*7)))</f>
        <v/>
      </c>
      <c r="AF11" s="28">
        <f>IF($A11="","",COUNTIFS('3. Puhkuste logi'!$A$5:$A$200,$A11,'3. Puhkuste logi'!$F$5:$F$200,"Kinnitatud",'3. Puhkuste logi'!$C$5:$C$200,"&lt;="&amp;('1. Seaded'!$C$9+(31-1)*7+6),'3. Puhkuste logi'!$D$5:$D$200,"&gt;="&amp;('1. Seaded'!$C$9+(31-1)*7)))</f>
        <v/>
      </c>
      <c r="AG11" s="28">
        <f>IF($A11="","",COUNTIFS('3. Puhkuste logi'!$A$5:$A$200,$A11,'3. Puhkuste logi'!$F$5:$F$200,"Kinnitatud",'3. Puhkuste logi'!$C$5:$C$200,"&lt;="&amp;('1. Seaded'!$C$9+(32-1)*7+6),'3. Puhkuste logi'!$D$5:$D$200,"&gt;="&amp;('1. Seaded'!$C$9+(32-1)*7)))</f>
        <v/>
      </c>
      <c r="AH11" s="28">
        <f>IF($A11="","",COUNTIFS('3. Puhkuste logi'!$A$5:$A$200,$A11,'3. Puhkuste logi'!$F$5:$F$200,"Kinnitatud",'3. Puhkuste logi'!$C$5:$C$200,"&lt;="&amp;('1. Seaded'!$C$9+(33-1)*7+6),'3. Puhkuste logi'!$D$5:$D$200,"&gt;="&amp;('1. Seaded'!$C$9+(33-1)*7)))</f>
        <v/>
      </c>
      <c r="AI11" s="28">
        <f>IF($A11="","",COUNTIFS('3. Puhkuste logi'!$A$5:$A$200,$A11,'3. Puhkuste logi'!$F$5:$F$200,"Kinnitatud",'3. Puhkuste logi'!$C$5:$C$200,"&lt;="&amp;('1. Seaded'!$C$9+(34-1)*7+6),'3. Puhkuste logi'!$D$5:$D$200,"&gt;="&amp;('1. Seaded'!$C$9+(34-1)*7)))</f>
        <v/>
      </c>
      <c r="AJ11" s="28">
        <f>IF($A11="","",COUNTIFS('3. Puhkuste logi'!$A$5:$A$200,$A11,'3. Puhkuste logi'!$F$5:$F$200,"Kinnitatud",'3. Puhkuste logi'!$C$5:$C$200,"&lt;="&amp;('1. Seaded'!$C$9+(35-1)*7+6),'3. Puhkuste logi'!$D$5:$D$200,"&gt;="&amp;('1. Seaded'!$C$9+(35-1)*7)))</f>
        <v/>
      </c>
      <c r="AK11" s="28">
        <f>IF($A11="","",COUNTIFS('3. Puhkuste logi'!$A$5:$A$200,$A11,'3. Puhkuste logi'!$F$5:$F$200,"Kinnitatud",'3. Puhkuste logi'!$C$5:$C$200,"&lt;="&amp;('1. Seaded'!$C$9+(36-1)*7+6),'3. Puhkuste logi'!$D$5:$D$200,"&gt;="&amp;('1. Seaded'!$C$9+(36-1)*7)))</f>
        <v/>
      </c>
      <c r="AL11" s="28">
        <f>IF($A11="","",COUNTIFS('3. Puhkuste logi'!$A$5:$A$200,$A11,'3. Puhkuste logi'!$F$5:$F$200,"Kinnitatud",'3. Puhkuste logi'!$C$5:$C$200,"&lt;="&amp;('1. Seaded'!$C$9+(37-1)*7+6),'3. Puhkuste logi'!$D$5:$D$200,"&gt;="&amp;('1. Seaded'!$C$9+(37-1)*7)))</f>
        <v/>
      </c>
      <c r="AM11" s="28">
        <f>IF($A11="","",COUNTIFS('3. Puhkuste logi'!$A$5:$A$200,$A11,'3. Puhkuste logi'!$F$5:$F$200,"Kinnitatud",'3. Puhkuste logi'!$C$5:$C$200,"&lt;="&amp;('1. Seaded'!$C$9+(38-1)*7+6),'3. Puhkuste logi'!$D$5:$D$200,"&gt;="&amp;('1. Seaded'!$C$9+(38-1)*7)))</f>
        <v/>
      </c>
      <c r="AN11" s="28">
        <f>IF($A11="","",COUNTIFS('3. Puhkuste logi'!$A$5:$A$200,$A11,'3. Puhkuste logi'!$F$5:$F$200,"Kinnitatud",'3. Puhkuste logi'!$C$5:$C$200,"&lt;="&amp;('1. Seaded'!$C$9+(39-1)*7+6),'3. Puhkuste logi'!$D$5:$D$200,"&gt;="&amp;('1. Seaded'!$C$9+(39-1)*7)))</f>
        <v/>
      </c>
      <c r="AO11" s="28">
        <f>IF($A11="","",COUNTIFS('3. Puhkuste logi'!$A$5:$A$200,$A11,'3. Puhkuste logi'!$F$5:$F$200,"Kinnitatud",'3. Puhkuste logi'!$C$5:$C$200,"&lt;="&amp;('1. Seaded'!$C$9+(40-1)*7+6),'3. Puhkuste logi'!$D$5:$D$200,"&gt;="&amp;('1. Seaded'!$C$9+(40-1)*7)))</f>
        <v/>
      </c>
      <c r="AP11" s="28">
        <f>IF($A11="","",COUNTIFS('3. Puhkuste logi'!$A$5:$A$200,$A11,'3. Puhkuste logi'!$F$5:$F$200,"Kinnitatud",'3. Puhkuste logi'!$C$5:$C$200,"&lt;="&amp;('1. Seaded'!$C$9+(41-1)*7+6),'3. Puhkuste logi'!$D$5:$D$200,"&gt;="&amp;('1. Seaded'!$C$9+(41-1)*7)))</f>
        <v/>
      </c>
      <c r="AQ11" s="28">
        <f>IF($A11="","",COUNTIFS('3. Puhkuste logi'!$A$5:$A$200,$A11,'3. Puhkuste logi'!$F$5:$F$200,"Kinnitatud",'3. Puhkuste logi'!$C$5:$C$200,"&lt;="&amp;('1. Seaded'!$C$9+(42-1)*7+6),'3. Puhkuste logi'!$D$5:$D$200,"&gt;="&amp;('1. Seaded'!$C$9+(42-1)*7)))</f>
        <v/>
      </c>
      <c r="AR11" s="28">
        <f>IF($A11="","",COUNTIFS('3. Puhkuste logi'!$A$5:$A$200,$A11,'3. Puhkuste logi'!$F$5:$F$200,"Kinnitatud",'3. Puhkuste logi'!$C$5:$C$200,"&lt;="&amp;('1. Seaded'!$C$9+(43-1)*7+6),'3. Puhkuste logi'!$D$5:$D$200,"&gt;="&amp;('1. Seaded'!$C$9+(43-1)*7)))</f>
        <v/>
      </c>
      <c r="AS11" s="28">
        <f>IF($A11="","",COUNTIFS('3. Puhkuste logi'!$A$5:$A$200,$A11,'3. Puhkuste logi'!$F$5:$F$200,"Kinnitatud",'3. Puhkuste logi'!$C$5:$C$200,"&lt;="&amp;('1. Seaded'!$C$9+(44-1)*7+6),'3. Puhkuste logi'!$D$5:$D$200,"&gt;="&amp;('1. Seaded'!$C$9+(44-1)*7)))</f>
        <v/>
      </c>
      <c r="AT11" s="28">
        <f>IF($A11="","",COUNTIFS('3. Puhkuste logi'!$A$5:$A$200,$A11,'3. Puhkuste logi'!$F$5:$F$200,"Kinnitatud",'3. Puhkuste logi'!$C$5:$C$200,"&lt;="&amp;('1. Seaded'!$C$9+(45-1)*7+6),'3. Puhkuste logi'!$D$5:$D$200,"&gt;="&amp;('1. Seaded'!$C$9+(45-1)*7)))</f>
        <v/>
      </c>
      <c r="AU11" s="28">
        <f>IF($A11="","",COUNTIFS('3. Puhkuste logi'!$A$5:$A$200,$A11,'3. Puhkuste logi'!$F$5:$F$200,"Kinnitatud",'3. Puhkuste logi'!$C$5:$C$200,"&lt;="&amp;('1. Seaded'!$C$9+(46-1)*7+6),'3. Puhkuste logi'!$D$5:$D$200,"&gt;="&amp;('1. Seaded'!$C$9+(46-1)*7)))</f>
        <v/>
      </c>
      <c r="AV11" s="28">
        <f>IF($A11="","",COUNTIFS('3. Puhkuste logi'!$A$5:$A$200,$A11,'3. Puhkuste logi'!$F$5:$F$200,"Kinnitatud",'3. Puhkuste logi'!$C$5:$C$200,"&lt;="&amp;('1. Seaded'!$C$9+(47-1)*7+6),'3. Puhkuste logi'!$D$5:$D$200,"&gt;="&amp;('1. Seaded'!$C$9+(47-1)*7)))</f>
        <v/>
      </c>
      <c r="AW11" s="28">
        <f>IF($A11="","",COUNTIFS('3. Puhkuste logi'!$A$5:$A$200,$A11,'3. Puhkuste logi'!$F$5:$F$200,"Kinnitatud",'3. Puhkuste logi'!$C$5:$C$200,"&lt;="&amp;('1. Seaded'!$C$9+(48-1)*7+6),'3. Puhkuste logi'!$D$5:$D$200,"&gt;="&amp;('1. Seaded'!$C$9+(48-1)*7)))</f>
        <v/>
      </c>
      <c r="AX11" s="28">
        <f>IF($A11="","",COUNTIFS('3. Puhkuste logi'!$A$5:$A$200,$A11,'3. Puhkuste logi'!$F$5:$F$200,"Kinnitatud",'3. Puhkuste logi'!$C$5:$C$200,"&lt;="&amp;('1. Seaded'!$C$9+(49-1)*7+6),'3. Puhkuste logi'!$D$5:$D$200,"&gt;="&amp;('1. Seaded'!$C$9+(49-1)*7)))</f>
        <v/>
      </c>
      <c r="AY11" s="28">
        <f>IF($A11="","",COUNTIFS('3. Puhkuste logi'!$A$5:$A$200,$A11,'3. Puhkuste logi'!$F$5:$F$200,"Kinnitatud",'3. Puhkuste logi'!$C$5:$C$200,"&lt;="&amp;('1. Seaded'!$C$9+(50-1)*7+6),'3. Puhkuste logi'!$D$5:$D$200,"&gt;="&amp;('1. Seaded'!$C$9+(50-1)*7)))</f>
        <v/>
      </c>
      <c r="AZ11" s="28">
        <f>IF($A11="","",COUNTIFS('3. Puhkuste logi'!$A$5:$A$200,$A11,'3. Puhkuste logi'!$F$5:$F$200,"Kinnitatud",'3. Puhkuste logi'!$C$5:$C$200,"&lt;="&amp;('1. Seaded'!$C$9+(51-1)*7+6),'3. Puhkuste logi'!$D$5:$D$200,"&gt;="&amp;('1. Seaded'!$C$9+(51-1)*7)))</f>
        <v/>
      </c>
      <c r="BA11" s="28">
        <f>IF($A11="","",COUNTIFS('3. Puhkuste logi'!$A$5:$A$200,$A11,'3. Puhkuste logi'!$F$5:$F$200,"Kinnitatud",'3. Puhkuste logi'!$C$5:$C$200,"&lt;="&amp;('1. Seaded'!$C$9+(52-1)*7+6),'3. Puhkuste logi'!$D$5:$D$200,"&gt;="&amp;('1. Seaded'!$C$9+(52-1)*7)))</f>
        <v/>
      </c>
    </row>
    <row r="12">
      <c r="A12" s="19">
        <f>IF('2. Töötajad'!A12="","",'2. Töötajad'!A12)</f>
        <v/>
      </c>
      <c r="B12" s="28">
        <f>IF($A12="","",COUNTIFS('3. Puhkuste logi'!$A$5:$A$200,$A12,'3. Puhkuste logi'!$F$5:$F$200,"Kinnitatud",'3. Puhkuste logi'!$C$5:$C$200,"&lt;="&amp;('1. Seaded'!$C$9+(1-1)*7+6),'3. Puhkuste logi'!$D$5:$D$200,"&gt;="&amp;('1. Seaded'!$C$9+(1-1)*7)))</f>
        <v/>
      </c>
      <c r="C12" s="28">
        <f>IF($A12="","",COUNTIFS('3. Puhkuste logi'!$A$5:$A$200,$A12,'3. Puhkuste logi'!$F$5:$F$200,"Kinnitatud",'3. Puhkuste logi'!$C$5:$C$200,"&lt;="&amp;('1. Seaded'!$C$9+(2-1)*7+6),'3. Puhkuste logi'!$D$5:$D$200,"&gt;="&amp;('1. Seaded'!$C$9+(2-1)*7)))</f>
        <v/>
      </c>
      <c r="D12" s="28">
        <f>IF($A12="","",COUNTIFS('3. Puhkuste logi'!$A$5:$A$200,$A12,'3. Puhkuste logi'!$F$5:$F$200,"Kinnitatud",'3. Puhkuste logi'!$C$5:$C$200,"&lt;="&amp;('1. Seaded'!$C$9+(3-1)*7+6),'3. Puhkuste logi'!$D$5:$D$200,"&gt;="&amp;('1. Seaded'!$C$9+(3-1)*7)))</f>
        <v/>
      </c>
      <c r="E12" s="28">
        <f>IF($A12="","",COUNTIFS('3. Puhkuste logi'!$A$5:$A$200,$A12,'3. Puhkuste logi'!$F$5:$F$200,"Kinnitatud",'3. Puhkuste logi'!$C$5:$C$200,"&lt;="&amp;('1. Seaded'!$C$9+(4-1)*7+6),'3. Puhkuste logi'!$D$5:$D$200,"&gt;="&amp;('1. Seaded'!$C$9+(4-1)*7)))</f>
        <v/>
      </c>
      <c r="F12" s="28">
        <f>IF($A12="","",COUNTIFS('3. Puhkuste logi'!$A$5:$A$200,$A12,'3. Puhkuste logi'!$F$5:$F$200,"Kinnitatud",'3. Puhkuste logi'!$C$5:$C$200,"&lt;="&amp;('1. Seaded'!$C$9+(5-1)*7+6),'3. Puhkuste logi'!$D$5:$D$200,"&gt;="&amp;('1. Seaded'!$C$9+(5-1)*7)))</f>
        <v/>
      </c>
      <c r="G12" s="28">
        <f>IF($A12="","",COUNTIFS('3. Puhkuste logi'!$A$5:$A$200,$A12,'3. Puhkuste logi'!$F$5:$F$200,"Kinnitatud",'3. Puhkuste logi'!$C$5:$C$200,"&lt;="&amp;('1. Seaded'!$C$9+(6-1)*7+6),'3. Puhkuste logi'!$D$5:$D$200,"&gt;="&amp;('1. Seaded'!$C$9+(6-1)*7)))</f>
        <v/>
      </c>
      <c r="H12" s="28">
        <f>IF($A12="","",COUNTIFS('3. Puhkuste logi'!$A$5:$A$200,$A12,'3. Puhkuste logi'!$F$5:$F$200,"Kinnitatud",'3. Puhkuste logi'!$C$5:$C$200,"&lt;="&amp;('1. Seaded'!$C$9+(7-1)*7+6),'3. Puhkuste logi'!$D$5:$D$200,"&gt;="&amp;('1. Seaded'!$C$9+(7-1)*7)))</f>
        <v/>
      </c>
      <c r="I12" s="28">
        <f>IF($A12="","",COUNTIFS('3. Puhkuste logi'!$A$5:$A$200,$A12,'3. Puhkuste logi'!$F$5:$F$200,"Kinnitatud",'3. Puhkuste logi'!$C$5:$C$200,"&lt;="&amp;('1. Seaded'!$C$9+(8-1)*7+6),'3. Puhkuste logi'!$D$5:$D$200,"&gt;="&amp;('1. Seaded'!$C$9+(8-1)*7)))</f>
        <v/>
      </c>
      <c r="J12" s="28">
        <f>IF($A12="","",COUNTIFS('3. Puhkuste logi'!$A$5:$A$200,$A12,'3. Puhkuste logi'!$F$5:$F$200,"Kinnitatud",'3. Puhkuste logi'!$C$5:$C$200,"&lt;="&amp;('1. Seaded'!$C$9+(9-1)*7+6),'3. Puhkuste logi'!$D$5:$D$200,"&gt;="&amp;('1. Seaded'!$C$9+(9-1)*7)))</f>
        <v/>
      </c>
      <c r="K12" s="28">
        <f>IF($A12="","",COUNTIFS('3. Puhkuste logi'!$A$5:$A$200,$A12,'3. Puhkuste logi'!$F$5:$F$200,"Kinnitatud",'3. Puhkuste logi'!$C$5:$C$200,"&lt;="&amp;('1. Seaded'!$C$9+(10-1)*7+6),'3. Puhkuste logi'!$D$5:$D$200,"&gt;="&amp;('1. Seaded'!$C$9+(10-1)*7)))</f>
        <v/>
      </c>
      <c r="L12" s="28">
        <f>IF($A12="","",COUNTIFS('3. Puhkuste logi'!$A$5:$A$200,$A12,'3. Puhkuste logi'!$F$5:$F$200,"Kinnitatud",'3. Puhkuste logi'!$C$5:$C$200,"&lt;="&amp;('1. Seaded'!$C$9+(11-1)*7+6),'3. Puhkuste logi'!$D$5:$D$200,"&gt;="&amp;('1. Seaded'!$C$9+(11-1)*7)))</f>
        <v/>
      </c>
      <c r="M12" s="28">
        <f>IF($A12="","",COUNTIFS('3. Puhkuste logi'!$A$5:$A$200,$A12,'3. Puhkuste logi'!$F$5:$F$200,"Kinnitatud",'3. Puhkuste logi'!$C$5:$C$200,"&lt;="&amp;('1. Seaded'!$C$9+(12-1)*7+6),'3. Puhkuste logi'!$D$5:$D$200,"&gt;="&amp;('1. Seaded'!$C$9+(12-1)*7)))</f>
        <v/>
      </c>
      <c r="N12" s="28">
        <f>IF($A12="","",COUNTIFS('3. Puhkuste logi'!$A$5:$A$200,$A12,'3. Puhkuste logi'!$F$5:$F$200,"Kinnitatud",'3. Puhkuste logi'!$C$5:$C$200,"&lt;="&amp;('1. Seaded'!$C$9+(13-1)*7+6),'3. Puhkuste logi'!$D$5:$D$200,"&gt;="&amp;('1. Seaded'!$C$9+(13-1)*7)))</f>
        <v/>
      </c>
      <c r="O12" s="28">
        <f>IF($A12="","",COUNTIFS('3. Puhkuste logi'!$A$5:$A$200,$A12,'3. Puhkuste logi'!$F$5:$F$200,"Kinnitatud",'3. Puhkuste logi'!$C$5:$C$200,"&lt;="&amp;('1. Seaded'!$C$9+(14-1)*7+6),'3. Puhkuste logi'!$D$5:$D$200,"&gt;="&amp;('1. Seaded'!$C$9+(14-1)*7)))</f>
        <v/>
      </c>
      <c r="P12" s="28">
        <f>IF($A12="","",COUNTIFS('3. Puhkuste logi'!$A$5:$A$200,$A12,'3. Puhkuste logi'!$F$5:$F$200,"Kinnitatud",'3. Puhkuste logi'!$C$5:$C$200,"&lt;="&amp;('1. Seaded'!$C$9+(15-1)*7+6),'3. Puhkuste logi'!$D$5:$D$200,"&gt;="&amp;('1. Seaded'!$C$9+(15-1)*7)))</f>
        <v/>
      </c>
      <c r="Q12" s="28">
        <f>IF($A12="","",COUNTIFS('3. Puhkuste logi'!$A$5:$A$200,$A12,'3. Puhkuste logi'!$F$5:$F$200,"Kinnitatud",'3. Puhkuste logi'!$C$5:$C$200,"&lt;="&amp;('1. Seaded'!$C$9+(16-1)*7+6),'3. Puhkuste logi'!$D$5:$D$200,"&gt;="&amp;('1. Seaded'!$C$9+(16-1)*7)))</f>
        <v/>
      </c>
      <c r="R12" s="28">
        <f>IF($A12="","",COUNTIFS('3. Puhkuste logi'!$A$5:$A$200,$A12,'3. Puhkuste logi'!$F$5:$F$200,"Kinnitatud",'3. Puhkuste logi'!$C$5:$C$200,"&lt;="&amp;('1. Seaded'!$C$9+(17-1)*7+6),'3. Puhkuste logi'!$D$5:$D$200,"&gt;="&amp;('1. Seaded'!$C$9+(17-1)*7)))</f>
        <v/>
      </c>
      <c r="S12" s="28">
        <f>IF($A12="","",COUNTIFS('3. Puhkuste logi'!$A$5:$A$200,$A12,'3. Puhkuste logi'!$F$5:$F$200,"Kinnitatud",'3. Puhkuste logi'!$C$5:$C$200,"&lt;="&amp;('1. Seaded'!$C$9+(18-1)*7+6),'3. Puhkuste logi'!$D$5:$D$200,"&gt;="&amp;('1. Seaded'!$C$9+(18-1)*7)))</f>
        <v/>
      </c>
      <c r="T12" s="28">
        <f>IF($A12="","",COUNTIFS('3. Puhkuste logi'!$A$5:$A$200,$A12,'3. Puhkuste logi'!$F$5:$F$200,"Kinnitatud",'3. Puhkuste logi'!$C$5:$C$200,"&lt;="&amp;('1. Seaded'!$C$9+(19-1)*7+6),'3. Puhkuste logi'!$D$5:$D$200,"&gt;="&amp;('1. Seaded'!$C$9+(19-1)*7)))</f>
        <v/>
      </c>
      <c r="U12" s="28">
        <f>IF($A12="","",COUNTIFS('3. Puhkuste logi'!$A$5:$A$200,$A12,'3. Puhkuste logi'!$F$5:$F$200,"Kinnitatud",'3. Puhkuste logi'!$C$5:$C$200,"&lt;="&amp;('1. Seaded'!$C$9+(20-1)*7+6),'3. Puhkuste logi'!$D$5:$D$200,"&gt;="&amp;('1. Seaded'!$C$9+(20-1)*7)))</f>
        <v/>
      </c>
      <c r="V12" s="28">
        <f>IF($A12="","",COUNTIFS('3. Puhkuste logi'!$A$5:$A$200,$A12,'3. Puhkuste logi'!$F$5:$F$200,"Kinnitatud",'3. Puhkuste logi'!$C$5:$C$200,"&lt;="&amp;('1. Seaded'!$C$9+(21-1)*7+6),'3. Puhkuste logi'!$D$5:$D$200,"&gt;="&amp;('1. Seaded'!$C$9+(21-1)*7)))</f>
        <v/>
      </c>
      <c r="W12" s="28">
        <f>IF($A12="","",COUNTIFS('3. Puhkuste logi'!$A$5:$A$200,$A12,'3. Puhkuste logi'!$F$5:$F$200,"Kinnitatud",'3. Puhkuste logi'!$C$5:$C$200,"&lt;="&amp;('1. Seaded'!$C$9+(22-1)*7+6),'3. Puhkuste logi'!$D$5:$D$200,"&gt;="&amp;('1. Seaded'!$C$9+(22-1)*7)))</f>
        <v/>
      </c>
      <c r="X12" s="28">
        <f>IF($A12="","",COUNTIFS('3. Puhkuste logi'!$A$5:$A$200,$A12,'3. Puhkuste logi'!$F$5:$F$200,"Kinnitatud",'3. Puhkuste logi'!$C$5:$C$200,"&lt;="&amp;('1. Seaded'!$C$9+(23-1)*7+6),'3. Puhkuste logi'!$D$5:$D$200,"&gt;="&amp;('1. Seaded'!$C$9+(23-1)*7)))</f>
        <v/>
      </c>
      <c r="Y12" s="28">
        <f>IF($A12="","",COUNTIFS('3. Puhkuste logi'!$A$5:$A$200,$A12,'3. Puhkuste logi'!$F$5:$F$200,"Kinnitatud",'3. Puhkuste logi'!$C$5:$C$200,"&lt;="&amp;('1. Seaded'!$C$9+(24-1)*7+6),'3. Puhkuste logi'!$D$5:$D$200,"&gt;="&amp;('1. Seaded'!$C$9+(24-1)*7)))</f>
        <v/>
      </c>
      <c r="Z12" s="28">
        <f>IF($A12="","",COUNTIFS('3. Puhkuste logi'!$A$5:$A$200,$A12,'3. Puhkuste logi'!$F$5:$F$200,"Kinnitatud",'3. Puhkuste logi'!$C$5:$C$200,"&lt;="&amp;('1. Seaded'!$C$9+(25-1)*7+6),'3. Puhkuste logi'!$D$5:$D$200,"&gt;="&amp;('1. Seaded'!$C$9+(25-1)*7)))</f>
        <v/>
      </c>
      <c r="AA12" s="28">
        <f>IF($A12="","",COUNTIFS('3. Puhkuste logi'!$A$5:$A$200,$A12,'3. Puhkuste logi'!$F$5:$F$200,"Kinnitatud",'3. Puhkuste logi'!$C$5:$C$200,"&lt;="&amp;('1. Seaded'!$C$9+(26-1)*7+6),'3. Puhkuste logi'!$D$5:$D$200,"&gt;="&amp;('1. Seaded'!$C$9+(26-1)*7)))</f>
        <v/>
      </c>
      <c r="AB12" s="28">
        <f>IF($A12="","",COUNTIFS('3. Puhkuste logi'!$A$5:$A$200,$A12,'3. Puhkuste logi'!$F$5:$F$200,"Kinnitatud",'3. Puhkuste logi'!$C$5:$C$200,"&lt;="&amp;('1. Seaded'!$C$9+(27-1)*7+6),'3. Puhkuste logi'!$D$5:$D$200,"&gt;="&amp;('1. Seaded'!$C$9+(27-1)*7)))</f>
        <v/>
      </c>
      <c r="AC12" s="28">
        <f>IF($A12="","",COUNTIFS('3. Puhkuste logi'!$A$5:$A$200,$A12,'3. Puhkuste logi'!$F$5:$F$200,"Kinnitatud",'3. Puhkuste logi'!$C$5:$C$200,"&lt;="&amp;('1. Seaded'!$C$9+(28-1)*7+6),'3. Puhkuste logi'!$D$5:$D$200,"&gt;="&amp;('1. Seaded'!$C$9+(28-1)*7)))</f>
        <v/>
      </c>
      <c r="AD12" s="28">
        <f>IF($A12="","",COUNTIFS('3. Puhkuste logi'!$A$5:$A$200,$A12,'3. Puhkuste logi'!$F$5:$F$200,"Kinnitatud",'3. Puhkuste logi'!$C$5:$C$200,"&lt;="&amp;('1. Seaded'!$C$9+(29-1)*7+6),'3. Puhkuste logi'!$D$5:$D$200,"&gt;="&amp;('1. Seaded'!$C$9+(29-1)*7)))</f>
        <v/>
      </c>
      <c r="AE12" s="28">
        <f>IF($A12="","",COUNTIFS('3. Puhkuste logi'!$A$5:$A$200,$A12,'3. Puhkuste logi'!$F$5:$F$200,"Kinnitatud",'3. Puhkuste logi'!$C$5:$C$200,"&lt;="&amp;('1. Seaded'!$C$9+(30-1)*7+6),'3. Puhkuste logi'!$D$5:$D$200,"&gt;="&amp;('1. Seaded'!$C$9+(30-1)*7)))</f>
        <v/>
      </c>
      <c r="AF12" s="28">
        <f>IF($A12="","",COUNTIFS('3. Puhkuste logi'!$A$5:$A$200,$A12,'3. Puhkuste logi'!$F$5:$F$200,"Kinnitatud",'3. Puhkuste logi'!$C$5:$C$200,"&lt;="&amp;('1. Seaded'!$C$9+(31-1)*7+6),'3. Puhkuste logi'!$D$5:$D$200,"&gt;="&amp;('1. Seaded'!$C$9+(31-1)*7)))</f>
        <v/>
      </c>
      <c r="AG12" s="28">
        <f>IF($A12="","",COUNTIFS('3. Puhkuste logi'!$A$5:$A$200,$A12,'3. Puhkuste logi'!$F$5:$F$200,"Kinnitatud",'3. Puhkuste logi'!$C$5:$C$200,"&lt;="&amp;('1. Seaded'!$C$9+(32-1)*7+6),'3. Puhkuste logi'!$D$5:$D$200,"&gt;="&amp;('1. Seaded'!$C$9+(32-1)*7)))</f>
        <v/>
      </c>
      <c r="AH12" s="28">
        <f>IF($A12="","",COUNTIFS('3. Puhkuste logi'!$A$5:$A$200,$A12,'3. Puhkuste logi'!$F$5:$F$200,"Kinnitatud",'3. Puhkuste logi'!$C$5:$C$200,"&lt;="&amp;('1. Seaded'!$C$9+(33-1)*7+6),'3. Puhkuste logi'!$D$5:$D$200,"&gt;="&amp;('1. Seaded'!$C$9+(33-1)*7)))</f>
        <v/>
      </c>
      <c r="AI12" s="28">
        <f>IF($A12="","",COUNTIFS('3. Puhkuste logi'!$A$5:$A$200,$A12,'3. Puhkuste logi'!$F$5:$F$200,"Kinnitatud",'3. Puhkuste logi'!$C$5:$C$200,"&lt;="&amp;('1. Seaded'!$C$9+(34-1)*7+6),'3. Puhkuste logi'!$D$5:$D$200,"&gt;="&amp;('1. Seaded'!$C$9+(34-1)*7)))</f>
        <v/>
      </c>
      <c r="AJ12" s="28">
        <f>IF($A12="","",COUNTIFS('3. Puhkuste logi'!$A$5:$A$200,$A12,'3. Puhkuste logi'!$F$5:$F$200,"Kinnitatud",'3. Puhkuste logi'!$C$5:$C$200,"&lt;="&amp;('1. Seaded'!$C$9+(35-1)*7+6),'3. Puhkuste logi'!$D$5:$D$200,"&gt;="&amp;('1. Seaded'!$C$9+(35-1)*7)))</f>
        <v/>
      </c>
      <c r="AK12" s="28">
        <f>IF($A12="","",COUNTIFS('3. Puhkuste logi'!$A$5:$A$200,$A12,'3. Puhkuste logi'!$F$5:$F$200,"Kinnitatud",'3. Puhkuste logi'!$C$5:$C$200,"&lt;="&amp;('1. Seaded'!$C$9+(36-1)*7+6),'3. Puhkuste logi'!$D$5:$D$200,"&gt;="&amp;('1. Seaded'!$C$9+(36-1)*7)))</f>
        <v/>
      </c>
      <c r="AL12" s="28">
        <f>IF($A12="","",COUNTIFS('3. Puhkuste logi'!$A$5:$A$200,$A12,'3. Puhkuste logi'!$F$5:$F$200,"Kinnitatud",'3. Puhkuste logi'!$C$5:$C$200,"&lt;="&amp;('1. Seaded'!$C$9+(37-1)*7+6),'3. Puhkuste logi'!$D$5:$D$200,"&gt;="&amp;('1. Seaded'!$C$9+(37-1)*7)))</f>
        <v/>
      </c>
      <c r="AM12" s="28">
        <f>IF($A12="","",COUNTIFS('3. Puhkuste logi'!$A$5:$A$200,$A12,'3. Puhkuste logi'!$F$5:$F$200,"Kinnitatud",'3. Puhkuste logi'!$C$5:$C$200,"&lt;="&amp;('1. Seaded'!$C$9+(38-1)*7+6),'3. Puhkuste logi'!$D$5:$D$200,"&gt;="&amp;('1. Seaded'!$C$9+(38-1)*7)))</f>
        <v/>
      </c>
      <c r="AN12" s="28">
        <f>IF($A12="","",COUNTIFS('3. Puhkuste logi'!$A$5:$A$200,$A12,'3. Puhkuste logi'!$F$5:$F$200,"Kinnitatud",'3. Puhkuste logi'!$C$5:$C$200,"&lt;="&amp;('1. Seaded'!$C$9+(39-1)*7+6),'3. Puhkuste logi'!$D$5:$D$200,"&gt;="&amp;('1. Seaded'!$C$9+(39-1)*7)))</f>
        <v/>
      </c>
      <c r="AO12" s="28">
        <f>IF($A12="","",COUNTIFS('3. Puhkuste logi'!$A$5:$A$200,$A12,'3. Puhkuste logi'!$F$5:$F$200,"Kinnitatud",'3. Puhkuste logi'!$C$5:$C$200,"&lt;="&amp;('1. Seaded'!$C$9+(40-1)*7+6),'3. Puhkuste logi'!$D$5:$D$200,"&gt;="&amp;('1. Seaded'!$C$9+(40-1)*7)))</f>
        <v/>
      </c>
      <c r="AP12" s="28">
        <f>IF($A12="","",COUNTIFS('3. Puhkuste logi'!$A$5:$A$200,$A12,'3. Puhkuste logi'!$F$5:$F$200,"Kinnitatud",'3. Puhkuste logi'!$C$5:$C$200,"&lt;="&amp;('1. Seaded'!$C$9+(41-1)*7+6),'3. Puhkuste logi'!$D$5:$D$200,"&gt;="&amp;('1. Seaded'!$C$9+(41-1)*7)))</f>
        <v/>
      </c>
      <c r="AQ12" s="28">
        <f>IF($A12="","",COUNTIFS('3. Puhkuste logi'!$A$5:$A$200,$A12,'3. Puhkuste logi'!$F$5:$F$200,"Kinnitatud",'3. Puhkuste logi'!$C$5:$C$200,"&lt;="&amp;('1. Seaded'!$C$9+(42-1)*7+6),'3. Puhkuste logi'!$D$5:$D$200,"&gt;="&amp;('1. Seaded'!$C$9+(42-1)*7)))</f>
        <v/>
      </c>
      <c r="AR12" s="28">
        <f>IF($A12="","",COUNTIFS('3. Puhkuste logi'!$A$5:$A$200,$A12,'3. Puhkuste logi'!$F$5:$F$200,"Kinnitatud",'3. Puhkuste logi'!$C$5:$C$200,"&lt;="&amp;('1. Seaded'!$C$9+(43-1)*7+6),'3. Puhkuste logi'!$D$5:$D$200,"&gt;="&amp;('1. Seaded'!$C$9+(43-1)*7)))</f>
        <v/>
      </c>
      <c r="AS12" s="28">
        <f>IF($A12="","",COUNTIFS('3. Puhkuste logi'!$A$5:$A$200,$A12,'3. Puhkuste logi'!$F$5:$F$200,"Kinnitatud",'3. Puhkuste logi'!$C$5:$C$200,"&lt;="&amp;('1. Seaded'!$C$9+(44-1)*7+6),'3. Puhkuste logi'!$D$5:$D$200,"&gt;="&amp;('1. Seaded'!$C$9+(44-1)*7)))</f>
        <v/>
      </c>
      <c r="AT12" s="28">
        <f>IF($A12="","",COUNTIFS('3. Puhkuste logi'!$A$5:$A$200,$A12,'3. Puhkuste logi'!$F$5:$F$200,"Kinnitatud",'3. Puhkuste logi'!$C$5:$C$200,"&lt;="&amp;('1. Seaded'!$C$9+(45-1)*7+6),'3. Puhkuste logi'!$D$5:$D$200,"&gt;="&amp;('1. Seaded'!$C$9+(45-1)*7)))</f>
        <v/>
      </c>
      <c r="AU12" s="28">
        <f>IF($A12="","",COUNTIFS('3. Puhkuste logi'!$A$5:$A$200,$A12,'3. Puhkuste logi'!$F$5:$F$200,"Kinnitatud",'3. Puhkuste logi'!$C$5:$C$200,"&lt;="&amp;('1. Seaded'!$C$9+(46-1)*7+6),'3. Puhkuste logi'!$D$5:$D$200,"&gt;="&amp;('1. Seaded'!$C$9+(46-1)*7)))</f>
        <v/>
      </c>
      <c r="AV12" s="28">
        <f>IF($A12="","",COUNTIFS('3. Puhkuste logi'!$A$5:$A$200,$A12,'3. Puhkuste logi'!$F$5:$F$200,"Kinnitatud",'3. Puhkuste logi'!$C$5:$C$200,"&lt;="&amp;('1. Seaded'!$C$9+(47-1)*7+6),'3. Puhkuste logi'!$D$5:$D$200,"&gt;="&amp;('1. Seaded'!$C$9+(47-1)*7)))</f>
        <v/>
      </c>
      <c r="AW12" s="28">
        <f>IF($A12="","",COUNTIFS('3. Puhkuste logi'!$A$5:$A$200,$A12,'3. Puhkuste logi'!$F$5:$F$200,"Kinnitatud",'3. Puhkuste logi'!$C$5:$C$200,"&lt;="&amp;('1. Seaded'!$C$9+(48-1)*7+6),'3. Puhkuste logi'!$D$5:$D$200,"&gt;="&amp;('1. Seaded'!$C$9+(48-1)*7)))</f>
        <v/>
      </c>
      <c r="AX12" s="28">
        <f>IF($A12="","",COUNTIFS('3. Puhkuste logi'!$A$5:$A$200,$A12,'3. Puhkuste logi'!$F$5:$F$200,"Kinnitatud",'3. Puhkuste logi'!$C$5:$C$200,"&lt;="&amp;('1. Seaded'!$C$9+(49-1)*7+6),'3. Puhkuste logi'!$D$5:$D$200,"&gt;="&amp;('1. Seaded'!$C$9+(49-1)*7)))</f>
        <v/>
      </c>
      <c r="AY12" s="28">
        <f>IF($A12="","",COUNTIFS('3. Puhkuste logi'!$A$5:$A$200,$A12,'3. Puhkuste logi'!$F$5:$F$200,"Kinnitatud",'3. Puhkuste logi'!$C$5:$C$200,"&lt;="&amp;('1. Seaded'!$C$9+(50-1)*7+6),'3. Puhkuste logi'!$D$5:$D$200,"&gt;="&amp;('1. Seaded'!$C$9+(50-1)*7)))</f>
        <v/>
      </c>
      <c r="AZ12" s="28">
        <f>IF($A12="","",COUNTIFS('3. Puhkuste logi'!$A$5:$A$200,$A12,'3. Puhkuste logi'!$F$5:$F$200,"Kinnitatud",'3. Puhkuste logi'!$C$5:$C$200,"&lt;="&amp;('1. Seaded'!$C$9+(51-1)*7+6),'3. Puhkuste logi'!$D$5:$D$200,"&gt;="&amp;('1. Seaded'!$C$9+(51-1)*7)))</f>
        <v/>
      </c>
      <c r="BA12" s="28">
        <f>IF($A12="","",COUNTIFS('3. Puhkuste logi'!$A$5:$A$200,$A12,'3. Puhkuste logi'!$F$5:$F$200,"Kinnitatud",'3. Puhkuste logi'!$C$5:$C$200,"&lt;="&amp;('1. Seaded'!$C$9+(52-1)*7+6),'3. Puhkuste logi'!$D$5:$D$200,"&gt;="&amp;('1. Seaded'!$C$9+(52-1)*7)))</f>
        <v/>
      </c>
    </row>
    <row r="13">
      <c r="A13" s="19">
        <f>IF('2. Töötajad'!A13="","",'2. Töötajad'!A13)</f>
        <v/>
      </c>
      <c r="B13" s="28">
        <f>IF($A13="","",COUNTIFS('3. Puhkuste logi'!$A$5:$A$200,$A13,'3. Puhkuste logi'!$F$5:$F$200,"Kinnitatud",'3. Puhkuste logi'!$C$5:$C$200,"&lt;="&amp;('1. Seaded'!$C$9+(1-1)*7+6),'3. Puhkuste logi'!$D$5:$D$200,"&gt;="&amp;('1. Seaded'!$C$9+(1-1)*7)))</f>
        <v/>
      </c>
      <c r="C13" s="28">
        <f>IF($A13="","",COUNTIFS('3. Puhkuste logi'!$A$5:$A$200,$A13,'3. Puhkuste logi'!$F$5:$F$200,"Kinnitatud",'3. Puhkuste logi'!$C$5:$C$200,"&lt;="&amp;('1. Seaded'!$C$9+(2-1)*7+6),'3. Puhkuste logi'!$D$5:$D$200,"&gt;="&amp;('1. Seaded'!$C$9+(2-1)*7)))</f>
        <v/>
      </c>
      <c r="D13" s="28">
        <f>IF($A13="","",COUNTIFS('3. Puhkuste logi'!$A$5:$A$200,$A13,'3. Puhkuste logi'!$F$5:$F$200,"Kinnitatud",'3. Puhkuste logi'!$C$5:$C$200,"&lt;="&amp;('1. Seaded'!$C$9+(3-1)*7+6),'3. Puhkuste logi'!$D$5:$D$200,"&gt;="&amp;('1. Seaded'!$C$9+(3-1)*7)))</f>
        <v/>
      </c>
      <c r="E13" s="28">
        <f>IF($A13="","",COUNTIFS('3. Puhkuste logi'!$A$5:$A$200,$A13,'3. Puhkuste logi'!$F$5:$F$200,"Kinnitatud",'3. Puhkuste logi'!$C$5:$C$200,"&lt;="&amp;('1. Seaded'!$C$9+(4-1)*7+6),'3. Puhkuste logi'!$D$5:$D$200,"&gt;="&amp;('1. Seaded'!$C$9+(4-1)*7)))</f>
        <v/>
      </c>
      <c r="F13" s="28">
        <f>IF($A13="","",COUNTIFS('3. Puhkuste logi'!$A$5:$A$200,$A13,'3. Puhkuste logi'!$F$5:$F$200,"Kinnitatud",'3. Puhkuste logi'!$C$5:$C$200,"&lt;="&amp;('1. Seaded'!$C$9+(5-1)*7+6),'3. Puhkuste logi'!$D$5:$D$200,"&gt;="&amp;('1. Seaded'!$C$9+(5-1)*7)))</f>
        <v/>
      </c>
      <c r="G13" s="28">
        <f>IF($A13="","",COUNTIFS('3. Puhkuste logi'!$A$5:$A$200,$A13,'3. Puhkuste logi'!$F$5:$F$200,"Kinnitatud",'3. Puhkuste logi'!$C$5:$C$200,"&lt;="&amp;('1. Seaded'!$C$9+(6-1)*7+6),'3. Puhkuste logi'!$D$5:$D$200,"&gt;="&amp;('1. Seaded'!$C$9+(6-1)*7)))</f>
        <v/>
      </c>
      <c r="H13" s="28">
        <f>IF($A13="","",COUNTIFS('3. Puhkuste logi'!$A$5:$A$200,$A13,'3. Puhkuste logi'!$F$5:$F$200,"Kinnitatud",'3. Puhkuste logi'!$C$5:$C$200,"&lt;="&amp;('1. Seaded'!$C$9+(7-1)*7+6),'3. Puhkuste logi'!$D$5:$D$200,"&gt;="&amp;('1. Seaded'!$C$9+(7-1)*7)))</f>
        <v/>
      </c>
      <c r="I13" s="28">
        <f>IF($A13="","",COUNTIFS('3. Puhkuste logi'!$A$5:$A$200,$A13,'3. Puhkuste logi'!$F$5:$F$200,"Kinnitatud",'3. Puhkuste logi'!$C$5:$C$200,"&lt;="&amp;('1. Seaded'!$C$9+(8-1)*7+6),'3. Puhkuste logi'!$D$5:$D$200,"&gt;="&amp;('1. Seaded'!$C$9+(8-1)*7)))</f>
        <v/>
      </c>
      <c r="J13" s="28">
        <f>IF($A13="","",COUNTIFS('3. Puhkuste logi'!$A$5:$A$200,$A13,'3. Puhkuste logi'!$F$5:$F$200,"Kinnitatud",'3. Puhkuste logi'!$C$5:$C$200,"&lt;="&amp;('1. Seaded'!$C$9+(9-1)*7+6),'3. Puhkuste logi'!$D$5:$D$200,"&gt;="&amp;('1. Seaded'!$C$9+(9-1)*7)))</f>
        <v/>
      </c>
      <c r="K13" s="28">
        <f>IF($A13="","",COUNTIFS('3. Puhkuste logi'!$A$5:$A$200,$A13,'3. Puhkuste logi'!$F$5:$F$200,"Kinnitatud",'3. Puhkuste logi'!$C$5:$C$200,"&lt;="&amp;('1. Seaded'!$C$9+(10-1)*7+6),'3. Puhkuste logi'!$D$5:$D$200,"&gt;="&amp;('1. Seaded'!$C$9+(10-1)*7)))</f>
        <v/>
      </c>
      <c r="L13" s="28">
        <f>IF($A13="","",COUNTIFS('3. Puhkuste logi'!$A$5:$A$200,$A13,'3. Puhkuste logi'!$F$5:$F$200,"Kinnitatud",'3. Puhkuste logi'!$C$5:$C$200,"&lt;="&amp;('1. Seaded'!$C$9+(11-1)*7+6),'3. Puhkuste logi'!$D$5:$D$200,"&gt;="&amp;('1. Seaded'!$C$9+(11-1)*7)))</f>
        <v/>
      </c>
      <c r="M13" s="28">
        <f>IF($A13="","",COUNTIFS('3. Puhkuste logi'!$A$5:$A$200,$A13,'3. Puhkuste logi'!$F$5:$F$200,"Kinnitatud",'3. Puhkuste logi'!$C$5:$C$200,"&lt;="&amp;('1. Seaded'!$C$9+(12-1)*7+6),'3. Puhkuste logi'!$D$5:$D$200,"&gt;="&amp;('1. Seaded'!$C$9+(12-1)*7)))</f>
        <v/>
      </c>
      <c r="N13" s="28">
        <f>IF($A13="","",COUNTIFS('3. Puhkuste logi'!$A$5:$A$200,$A13,'3. Puhkuste logi'!$F$5:$F$200,"Kinnitatud",'3. Puhkuste logi'!$C$5:$C$200,"&lt;="&amp;('1. Seaded'!$C$9+(13-1)*7+6),'3. Puhkuste logi'!$D$5:$D$200,"&gt;="&amp;('1. Seaded'!$C$9+(13-1)*7)))</f>
        <v/>
      </c>
      <c r="O13" s="28">
        <f>IF($A13="","",COUNTIFS('3. Puhkuste logi'!$A$5:$A$200,$A13,'3. Puhkuste logi'!$F$5:$F$200,"Kinnitatud",'3. Puhkuste logi'!$C$5:$C$200,"&lt;="&amp;('1. Seaded'!$C$9+(14-1)*7+6),'3. Puhkuste logi'!$D$5:$D$200,"&gt;="&amp;('1. Seaded'!$C$9+(14-1)*7)))</f>
        <v/>
      </c>
      <c r="P13" s="28">
        <f>IF($A13="","",COUNTIFS('3. Puhkuste logi'!$A$5:$A$200,$A13,'3. Puhkuste logi'!$F$5:$F$200,"Kinnitatud",'3. Puhkuste logi'!$C$5:$C$200,"&lt;="&amp;('1. Seaded'!$C$9+(15-1)*7+6),'3. Puhkuste logi'!$D$5:$D$200,"&gt;="&amp;('1. Seaded'!$C$9+(15-1)*7)))</f>
        <v/>
      </c>
      <c r="Q13" s="28">
        <f>IF($A13="","",COUNTIFS('3. Puhkuste logi'!$A$5:$A$200,$A13,'3. Puhkuste logi'!$F$5:$F$200,"Kinnitatud",'3. Puhkuste logi'!$C$5:$C$200,"&lt;="&amp;('1. Seaded'!$C$9+(16-1)*7+6),'3. Puhkuste logi'!$D$5:$D$200,"&gt;="&amp;('1. Seaded'!$C$9+(16-1)*7)))</f>
        <v/>
      </c>
      <c r="R13" s="28">
        <f>IF($A13="","",COUNTIFS('3. Puhkuste logi'!$A$5:$A$200,$A13,'3. Puhkuste logi'!$F$5:$F$200,"Kinnitatud",'3. Puhkuste logi'!$C$5:$C$200,"&lt;="&amp;('1. Seaded'!$C$9+(17-1)*7+6),'3. Puhkuste logi'!$D$5:$D$200,"&gt;="&amp;('1. Seaded'!$C$9+(17-1)*7)))</f>
        <v/>
      </c>
      <c r="S13" s="28">
        <f>IF($A13="","",COUNTIFS('3. Puhkuste logi'!$A$5:$A$200,$A13,'3. Puhkuste logi'!$F$5:$F$200,"Kinnitatud",'3. Puhkuste logi'!$C$5:$C$200,"&lt;="&amp;('1. Seaded'!$C$9+(18-1)*7+6),'3. Puhkuste logi'!$D$5:$D$200,"&gt;="&amp;('1. Seaded'!$C$9+(18-1)*7)))</f>
        <v/>
      </c>
      <c r="T13" s="28">
        <f>IF($A13="","",COUNTIFS('3. Puhkuste logi'!$A$5:$A$200,$A13,'3. Puhkuste logi'!$F$5:$F$200,"Kinnitatud",'3. Puhkuste logi'!$C$5:$C$200,"&lt;="&amp;('1. Seaded'!$C$9+(19-1)*7+6),'3. Puhkuste logi'!$D$5:$D$200,"&gt;="&amp;('1. Seaded'!$C$9+(19-1)*7)))</f>
        <v/>
      </c>
      <c r="U13" s="28">
        <f>IF($A13="","",COUNTIFS('3. Puhkuste logi'!$A$5:$A$200,$A13,'3. Puhkuste logi'!$F$5:$F$200,"Kinnitatud",'3. Puhkuste logi'!$C$5:$C$200,"&lt;="&amp;('1. Seaded'!$C$9+(20-1)*7+6),'3. Puhkuste logi'!$D$5:$D$200,"&gt;="&amp;('1. Seaded'!$C$9+(20-1)*7)))</f>
        <v/>
      </c>
      <c r="V13" s="28">
        <f>IF($A13="","",COUNTIFS('3. Puhkuste logi'!$A$5:$A$200,$A13,'3. Puhkuste logi'!$F$5:$F$200,"Kinnitatud",'3. Puhkuste logi'!$C$5:$C$200,"&lt;="&amp;('1. Seaded'!$C$9+(21-1)*7+6),'3. Puhkuste logi'!$D$5:$D$200,"&gt;="&amp;('1. Seaded'!$C$9+(21-1)*7)))</f>
        <v/>
      </c>
      <c r="W13" s="28">
        <f>IF($A13="","",COUNTIFS('3. Puhkuste logi'!$A$5:$A$200,$A13,'3. Puhkuste logi'!$F$5:$F$200,"Kinnitatud",'3. Puhkuste logi'!$C$5:$C$200,"&lt;="&amp;('1. Seaded'!$C$9+(22-1)*7+6),'3. Puhkuste logi'!$D$5:$D$200,"&gt;="&amp;('1. Seaded'!$C$9+(22-1)*7)))</f>
        <v/>
      </c>
      <c r="X13" s="28">
        <f>IF($A13="","",COUNTIFS('3. Puhkuste logi'!$A$5:$A$200,$A13,'3. Puhkuste logi'!$F$5:$F$200,"Kinnitatud",'3. Puhkuste logi'!$C$5:$C$200,"&lt;="&amp;('1. Seaded'!$C$9+(23-1)*7+6),'3. Puhkuste logi'!$D$5:$D$200,"&gt;="&amp;('1. Seaded'!$C$9+(23-1)*7)))</f>
        <v/>
      </c>
      <c r="Y13" s="28">
        <f>IF($A13="","",COUNTIFS('3. Puhkuste logi'!$A$5:$A$200,$A13,'3. Puhkuste logi'!$F$5:$F$200,"Kinnitatud",'3. Puhkuste logi'!$C$5:$C$200,"&lt;="&amp;('1. Seaded'!$C$9+(24-1)*7+6),'3. Puhkuste logi'!$D$5:$D$200,"&gt;="&amp;('1. Seaded'!$C$9+(24-1)*7)))</f>
        <v/>
      </c>
      <c r="Z13" s="28">
        <f>IF($A13="","",COUNTIFS('3. Puhkuste logi'!$A$5:$A$200,$A13,'3. Puhkuste logi'!$F$5:$F$200,"Kinnitatud",'3. Puhkuste logi'!$C$5:$C$200,"&lt;="&amp;('1. Seaded'!$C$9+(25-1)*7+6),'3. Puhkuste logi'!$D$5:$D$200,"&gt;="&amp;('1. Seaded'!$C$9+(25-1)*7)))</f>
        <v/>
      </c>
      <c r="AA13" s="28">
        <f>IF($A13="","",COUNTIFS('3. Puhkuste logi'!$A$5:$A$200,$A13,'3. Puhkuste logi'!$F$5:$F$200,"Kinnitatud",'3. Puhkuste logi'!$C$5:$C$200,"&lt;="&amp;('1. Seaded'!$C$9+(26-1)*7+6),'3. Puhkuste logi'!$D$5:$D$200,"&gt;="&amp;('1. Seaded'!$C$9+(26-1)*7)))</f>
        <v/>
      </c>
      <c r="AB13" s="28">
        <f>IF($A13="","",COUNTIFS('3. Puhkuste logi'!$A$5:$A$200,$A13,'3. Puhkuste logi'!$F$5:$F$200,"Kinnitatud",'3. Puhkuste logi'!$C$5:$C$200,"&lt;="&amp;('1. Seaded'!$C$9+(27-1)*7+6),'3. Puhkuste logi'!$D$5:$D$200,"&gt;="&amp;('1. Seaded'!$C$9+(27-1)*7)))</f>
        <v/>
      </c>
      <c r="AC13" s="28">
        <f>IF($A13="","",COUNTIFS('3. Puhkuste logi'!$A$5:$A$200,$A13,'3. Puhkuste logi'!$F$5:$F$200,"Kinnitatud",'3. Puhkuste logi'!$C$5:$C$200,"&lt;="&amp;('1. Seaded'!$C$9+(28-1)*7+6),'3. Puhkuste logi'!$D$5:$D$200,"&gt;="&amp;('1. Seaded'!$C$9+(28-1)*7)))</f>
        <v/>
      </c>
      <c r="AD13" s="28">
        <f>IF($A13="","",COUNTIFS('3. Puhkuste logi'!$A$5:$A$200,$A13,'3. Puhkuste logi'!$F$5:$F$200,"Kinnitatud",'3. Puhkuste logi'!$C$5:$C$200,"&lt;="&amp;('1. Seaded'!$C$9+(29-1)*7+6),'3. Puhkuste logi'!$D$5:$D$200,"&gt;="&amp;('1. Seaded'!$C$9+(29-1)*7)))</f>
        <v/>
      </c>
      <c r="AE13" s="28">
        <f>IF($A13="","",COUNTIFS('3. Puhkuste logi'!$A$5:$A$200,$A13,'3. Puhkuste logi'!$F$5:$F$200,"Kinnitatud",'3. Puhkuste logi'!$C$5:$C$200,"&lt;="&amp;('1. Seaded'!$C$9+(30-1)*7+6),'3. Puhkuste logi'!$D$5:$D$200,"&gt;="&amp;('1. Seaded'!$C$9+(30-1)*7)))</f>
        <v/>
      </c>
      <c r="AF13" s="28">
        <f>IF($A13="","",COUNTIFS('3. Puhkuste logi'!$A$5:$A$200,$A13,'3. Puhkuste logi'!$F$5:$F$200,"Kinnitatud",'3. Puhkuste logi'!$C$5:$C$200,"&lt;="&amp;('1. Seaded'!$C$9+(31-1)*7+6),'3. Puhkuste logi'!$D$5:$D$200,"&gt;="&amp;('1. Seaded'!$C$9+(31-1)*7)))</f>
        <v/>
      </c>
      <c r="AG13" s="28">
        <f>IF($A13="","",COUNTIFS('3. Puhkuste logi'!$A$5:$A$200,$A13,'3. Puhkuste logi'!$F$5:$F$200,"Kinnitatud",'3. Puhkuste logi'!$C$5:$C$200,"&lt;="&amp;('1. Seaded'!$C$9+(32-1)*7+6),'3. Puhkuste logi'!$D$5:$D$200,"&gt;="&amp;('1. Seaded'!$C$9+(32-1)*7)))</f>
        <v/>
      </c>
      <c r="AH13" s="28">
        <f>IF($A13="","",COUNTIFS('3. Puhkuste logi'!$A$5:$A$200,$A13,'3. Puhkuste logi'!$F$5:$F$200,"Kinnitatud",'3. Puhkuste logi'!$C$5:$C$200,"&lt;="&amp;('1. Seaded'!$C$9+(33-1)*7+6),'3. Puhkuste logi'!$D$5:$D$200,"&gt;="&amp;('1. Seaded'!$C$9+(33-1)*7)))</f>
        <v/>
      </c>
      <c r="AI13" s="28">
        <f>IF($A13="","",COUNTIFS('3. Puhkuste logi'!$A$5:$A$200,$A13,'3. Puhkuste logi'!$F$5:$F$200,"Kinnitatud",'3. Puhkuste logi'!$C$5:$C$200,"&lt;="&amp;('1. Seaded'!$C$9+(34-1)*7+6),'3. Puhkuste logi'!$D$5:$D$200,"&gt;="&amp;('1. Seaded'!$C$9+(34-1)*7)))</f>
        <v/>
      </c>
      <c r="AJ13" s="28">
        <f>IF($A13="","",COUNTIFS('3. Puhkuste logi'!$A$5:$A$200,$A13,'3. Puhkuste logi'!$F$5:$F$200,"Kinnitatud",'3. Puhkuste logi'!$C$5:$C$200,"&lt;="&amp;('1. Seaded'!$C$9+(35-1)*7+6),'3. Puhkuste logi'!$D$5:$D$200,"&gt;="&amp;('1. Seaded'!$C$9+(35-1)*7)))</f>
        <v/>
      </c>
      <c r="AK13" s="28">
        <f>IF($A13="","",COUNTIFS('3. Puhkuste logi'!$A$5:$A$200,$A13,'3. Puhkuste logi'!$F$5:$F$200,"Kinnitatud",'3. Puhkuste logi'!$C$5:$C$200,"&lt;="&amp;('1. Seaded'!$C$9+(36-1)*7+6),'3. Puhkuste logi'!$D$5:$D$200,"&gt;="&amp;('1. Seaded'!$C$9+(36-1)*7)))</f>
        <v/>
      </c>
      <c r="AL13" s="28">
        <f>IF($A13="","",COUNTIFS('3. Puhkuste logi'!$A$5:$A$200,$A13,'3. Puhkuste logi'!$F$5:$F$200,"Kinnitatud",'3. Puhkuste logi'!$C$5:$C$200,"&lt;="&amp;('1. Seaded'!$C$9+(37-1)*7+6),'3. Puhkuste logi'!$D$5:$D$200,"&gt;="&amp;('1. Seaded'!$C$9+(37-1)*7)))</f>
        <v/>
      </c>
      <c r="AM13" s="28">
        <f>IF($A13="","",COUNTIFS('3. Puhkuste logi'!$A$5:$A$200,$A13,'3. Puhkuste logi'!$F$5:$F$200,"Kinnitatud",'3. Puhkuste logi'!$C$5:$C$200,"&lt;="&amp;('1. Seaded'!$C$9+(38-1)*7+6),'3. Puhkuste logi'!$D$5:$D$200,"&gt;="&amp;('1. Seaded'!$C$9+(38-1)*7)))</f>
        <v/>
      </c>
      <c r="AN13" s="28">
        <f>IF($A13="","",COUNTIFS('3. Puhkuste logi'!$A$5:$A$200,$A13,'3. Puhkuste logi'!$F$5:$F$200,"Kinnitatud",'3. Puhkuste logi'!$C$5:$C$200,"&lt;="&amp;('1. Seaded'!$C$9+(39-1)*7+6),'3. Puhkuste logi'!$D$5:$D$200,"&gt;="&amp;('1. Seaded'!$C$9+(39-1)*7)))</f>
        <v/>
      </c>
      <c r="AO13" s="28">
        <f>IF($A13="","",COUNTIFS('3. Puhkuste logi'!$A$5:$A$200,$A13,'3. Puhkuste logi'!$F$5:$F$200,"Kinnitatud",'3. Puhkuste logi'!$C$5:$C$200,"&lt;="&amp;('1. Seaded'!$C$9+(40-1)*7+6),'3. Puhkuste logi'!$D$5:$D$200,"&gt;="&amp;('1. Seaded'!$C$9+(40-1)*7)))</f>
        <v/>
      </c>
      <c r="AP13" s="28">
        <f>IF($A13="","",COUNTIFS('3. Puhkuste logi'!$A$5:$A$200,$A13,'3. Puhkuste logi'!$F$5:$F$200,"Kinnitatud",'3. Puhkuste logi'!$C$5:$C$200,"&lt;="&amp;('1. Seaded'!$C$9+(41-1)*7+6),'3. Puhkuste logi'!$D$5:$D$200,"&gt;="&amp;('1. Seaded'!$C$9+(41-1)*7)))</f>
        <v/>
      </c>
      <c r="AQ13" s="28">
        <f>IF($A13="","",COUNTIFS('3. Puhkuste logi'!$A$5:$A$200,$A13,'3. Puhkuste logi'!$F$5:$F$200,"Kinnitatud",'3. Puhkuste logi'!$C$5:$C$200,"&lt;="&amp;('1. Seaded'!$C$9+(42-1)*7+6),'3. Puhkuste logi'!$D$5:$D$200,"&gt;="&amp;('1. Seaded'!$C$9+(42-1)*7)))</f>
        <v/>
      </c>
      <c r="AR13" s="28">
        <f>IF($A13="","",COUNTIFS('3. Puhkuste logi'!$A$5:$A$200,$A13,'3. Puhkuste logi'!$F$5:$F$200,"Kinnitatud",'3. Puhkuste logi'!$C$5:$C$200,"&lt;="&amp;('1. Seaded'!$C$9+(43-1)*7+6),'3. Puhkuste logi'!$D$5:$D$200,"&gt;="&amp;('1. Seaded'!$C$9+(43-1)*7)))</f>
        <v/>
      </c>
      <c r="AS13" s="28">
        <f>IF($A13="","",COUNTIFS('3. Puhkuste logi'!$A$5:$A$200,$A13,'3. Puhkuste logi'!$F$5:$F$200,"Kinnitatud",'3. Puhkuste logi'!$C$5:$C$200,"&lt;="&amp;('1. Seaded'!$C$9+(44-1)*7+6),'3. Puhkuste logi'!$D$5:$D$200,"&gt;="&amp;('1. Seaded'!$C$9+(44-1)*7)))</f>
        <v/>
      </c>
      <c r="AT13" s="28">
        <f>IF($A13="","",COUNTIFS('3. Puhkuste logi'!$A$5:$A$200,$A13,'3. Puhkuste logi'!$F$5:$F$200,"Kinnitatud",'3. Puhkuste logi'!$C$5:$C$200,"&lt;="&amp;('1. Seaded'!$C$9+(45-1)*7+6),'3. Puhkuste logi'!$D$5:$D$200,"&gt;="&amp;('1. Seaded'!$C$9+(45-1)*7)))</f>
        <v/>
      </c>
      <c r="AU13" s="28">
        <f>IF($A13="","",COUNTIFS('3. Puhkuste logi'!$A$5:$A$200,$A13,'3. Puhkuste logi'!$F$5:$F$200,"Kinnitatud",'3. Puhkuste logi'!$C$5:$C$200,"&lt;="&amp;('1. Seaded'!$C$9+(46-1)*7+6),'3. Puhkuste logi'!$D$5:$D$200,"&gt;="&amp;('1. Seaded'!$C$9+(46-1)*7)))</f>
        <v/>
      </c>
      <c r="AV13" s="28">
        <f>IF($A13="","",COUNTIFS('3. Puhkuste logi'!$A$5:$A$200,$A13,'3. Puhkuste logi'!$F$5:$F$200,"Kinnitatud",'3. Puhkuste logi'!$C$5:$C$200,"&lt;="&amp;('1. Seaded'!$C$9+(47-1)*7+6),'3. Puhkuste logi'!$D$5:$D$200,"&gt;="&amp;('1. Seaded'!$C$9+(47-1)*7)))</f>
        <v/>
      </c>
      <c r="AW13" s="28">
        <f>IF($A13="","",COUNTIFS('3. Puhkuste logi'!$A$5:$A$200,$A13,'3. Puhkuste logi'!$F$5:$F$200,"Kinnitatud",'3. Puhkuste logi'!$C$5:$C$200,"&lt;="&amp;('1. Seaded'!$C$9+(48-1)*7+6),'3. Puhkuste logi'!$D$5:$D$200,"&gt;="&amp;('1. Seaded'!$C$9+(48-1)*7)))</f>
        <v/>
      </c>
      <c r="AX13" s="28">
        <f>IF($A13="","",COUNTIFS('3. Puhkuste logi'!$A$5:$A$200,$A13,'3. Puhkuste logi'!$F$5:$F$200,"Kinnitatud",'3. Puhkuste logi'!$C$5:$C$200,"&lt;="&amp;('1. Seaded'!$C$9+(49-1)*7+6),'3. Puhkuste logi'!$D$5:$D$200,"&gt;="&amp;('1. Seaded'!$C$9+(49-1)*7)))</f>
        <v/>
      </c>
      <c r="AY13" s="28">
        <f>IF($A13="","",COUNTIFS('3. Puhkuste logi'!$A$5:$A$200,$A13,'3. Puhkuste logi'!$F$5:$F$200,"Kinnitatud",'3. Puhkuste logi'!$C$5:$C$200,"&lt;="&amp;('1. Seaded'!$C$9+(50-1)*7+6),'3. Puhkuste logi'!$D$5:$D$200,"&gt;="&amp;('1. Seaded'!$C$9+(50-1)*7)))</f>
        <v/>
      </c>
      <c r="AZ13" s="28">
        <f>IF($A13="","",COUNTIFS('3. Puhkuste logi'!$A$5:$A$200,$A13,'3. Puhkuste logi'!$F$5:$F$200,"Kinnitatud",'3. Puhkuste logi'!$C$5:$C$200,"&lt;="&amp;('1. Seaded'!$C$9+(51-1)*7+6),'3. Puhkuste logi'!$D$5:$D$200,"&gt;="&amp;('1. Seaded'!$C$9+(51-1)*7)))</f>
        <v/>
      </c>
      <c r="BA13" s="28">
        <f>IF($A13="","",COUNTIFS('3. Puhkuste logi'!$A$5:$A$200,$A13,'3. Puhkuste logi'!$F$5:$F$200,"Kinnitatud",'3. Puhkuste logi'!$C$5:$C$200,"&lt;="&amp;('1. Seaded'!$C$9+(52-1)*7+6),'3. Puhkuste logi'!$D$5:$D$200,"&gt;="&amp;('1. Seaded'!$C$9+(52-1)*7)))</f>
        <v/>
      </c>
    </row>
    <row r="14">
      <c r="A14" s="19">
        <f>IF('2. Töötajad'!A14="","",'2. Töötajad'!A14)</f>
        <v/>
      </c>
      <c r="B14" s="28">
        <f>IF($A14="","",COUNTIFS('3. Puhkuste logi'!$A$5:$A$200,$A14,'3. Puhkuste logi'!$F$5:$F$200,"Kinnitatud",'3. Puhkuste logi'!$C$5:$C$200,"&lt;="&amp;('1. Seaded'!$C$9+(1-1)*7+6),'3. Puhkuste logi'!$D$5:$D$200,"&gt;="&amp;('1. Seaded'!$C$9+(1-1)*7)))</f>
        <v/>
      </c>
      <c r="C14" s="28">
        <f>IF($A14="","",COUNTIFS('3. Puhkuste logi'!$A$5:$A$200,$A14,'3. Puhkuste logi'!$F$5:$F$200,"Kinnitatud",'3. Puhkuste logi'!$C$5:$C$200,"&lt;="&amp;('1. Seaded'!$C$9+(2-1)*7+6),'3. Puhkuste logi'!$D$5:$D$200,"&gt;="&amp;('1. Seaded'!$C$9+(2-1)*7)))</f>
        <v/>
      </c>
      <c r="D14" s="28">
        <f>IF($A14="","",COUNTIFS('3. Puhkuste logi'!$A$5:$A$200,$A14,'3. Puhkuste logi'!$F$5:$F$200,"Kinnitatud",'3. Puhkuste logi'!$C$5:$C$200,"&lt;="&amp;('1. Seaded'!$C$9+(3-1)*7+6),'3. Puhkuste logi'!$D$5:$D$200,"&gt;="&amp;('1. Seaded'!$C$9+(3-1)*7)))</f>
        <v/>
      </c>
      <c r="E14" s="28">
        <f>IF($A14="","",COUNTIFS('3. Puhkuste logi'!$A$5:$A$200,$A14,'3. Puhkuste logi'!$F$5:$F$200,"Kinnitatud",'3. Puhkuste logi'!$C$5:$C$200,"&lt;="&amp;('1. Seaded'!$C$9+(4-1)*7+6),'3. Puhkuste logi'!$D$5:$D$200,"&gt;="&amp;('1. Seaded'!$C$9+(4-1)*7)))</f>
        <v/>
      </c>
      <c r="F14" s="28">
        <f>IF($A14="","",COUNTIFS('3. Puhkuste logi'!$A$5:$A$200,$A14,'3. Puhkuste logi'!$F$5:$F$200,"Kinnitatud",'3. Puhkuste logi'!$C$5:$C$200,"&lt;="&amp;('1. Seaded'!$C$9+(5-1)*7+6),'3. Puhkuste logi'!$D$5:$D$200,"&gt;="&amp;('1. Seaded'!$C$9+(5-1)*7)))</f>
        <v/>
      </c>
      <c r="G14" s="28">
        <f>IF($A14="","",COUNTIFS('3. Puhkuste logi'!$A$5:$A$200,$A14,'3. Puhkuste logi'!$F$5:$F$200,"Kinnitatud",'3. Puhkuste logi'!$C$5:$C$200,"&lt;="&amp;('1. Seaded'!$C$9+(6-1)*7+6),'3. Puhkuste logi'!$D$5:$D$200,"&gt;="&amp;('1. Seaded'!$C$9+(6-1)*7)))</f>
        <v/>
      </c>
      <c r="H14" s="28">
        <f>IF($A14="","",COUNTIFS('3. Puhkuste logi'!$A$5:$A$200,$A14,'3. Puhkuste logi'!$F$5:$F$200,"Kinnitatud",'3. Puhkuste logi'!$C$5:$C$200,"&lt;="&amp;('1. Seaded'!$C$9+(7-1)*7+6),'3. Puhkuste logi'!$D$5:$D$200,"&gt;="&amp;('1. Seaded'!$C$9+(7-1)*7)))</f>
        <v/>
      </c>
      <c r="I14" s="28">
        <f>IF($A14="","",COUNTIFS('3. Puhkuste logi'!$A$5:$A$200,$A14,'3. Puhkuste logi'!$F$5:$F$200,"Kinnitatud",'3. Puhkuste logi'!$C$5:$C$200,"&lt;="&amp;('1. Seaded'!$C$9+(8-1)*7+6),'3. Puhkuste logi'!$D$5:$D$200,"&gt;="&amp;('1. Seaded'!$C$9+(8-1)*7)))</f>
        <v/>
      </c>
      <c r="J14" s="28">
        <f>IF($A14="","",COUNTIFS('3. Puhkuste logi'!$A$5:$A$200,$A14,'3. Puhkuste logi'!$F$5:$F$200,"Kinnitatud",'3. Puhkuste logi'!$C$5:$C$200,"&lt;="&amp;('1. Seaded'!$C$9+(9-1)*7+6),'3. Puhkuste logi'!$D$5:$D$200,"&gt;="&amp;('1. Seaded'!$C$9+(9-1)*7)))</f>
        <v/>
      </c>
      <c r="K14" s="28">
        <f>IF($A14="","",COUNTIFS('3. Puhkuste logi'!$A$5:$A$200,$A14,'3. Puhkuste logi'!$F$5:$F$200,"Kinnitatud",'3. Puhkuste logi'!$C$5:$C$200,"&lt;="&amp;('1. Seaded'!$C$9+(10-1)*7+6),'3. Puhkuste logi'!$D$5:$D$200,"&gt;="&amp;('1. Seaded'!$C$9+(10-1)*7)))</f>
        <v/>
      </c>
      <c r="L14" s="28">
        <f>IF($A14="","",COUNTIFS('3. Puhkuste logi'!$A$5:$A$200,$A14,'3. Puhkuste logi'!$F$5:$F$200,"Kinnitatud",'3. Puhkuste logi'!$C$5:$C$200,"&lt;="&amp;('1. Seaded'!$C$9+(11-1)*7+6),'3. Puhkuste logi'!$D$5:$D$200,"&gt;="&amp;('1. Seaded'!$C$9+(11-1)*7)))</f>
        <v/>
      </c>
      <c r="M14" s="28">
        <f>IF($A14="","",COUNTIFS('3. Puhkuste logi'!$A$5:$A$200,$A14,'3. Puhkuste logi'!$F$5:$F$200,"Kinnitatud",'3. Puhkuste logi'!$C$5:$C$200,"&lt;="&amp;('1. Seaded'!$C$9+(12-1)*7+6),'3. Puhkuste logi'!$D$5:$D$200,"&gt;="&amp;('1. Seaded'!$C$9+(12-1)*7)))</f>
        <v/>
      </c>
      <c r="N14" s="28">
        <f>IF($A14="","",COUNTIFS('3. Puhkuste logi'!$A$5:$A$200,$A14,'3. Puhkuste logi'!$F$5:$F$200,"Kinnitatud",'3. Puhkuste logi'!$C$5:$C$200,"&lt;="&amp;('1. Seaded'!$C$9+(13-1)*7+6),'3. Puhkuste logi'!$D$5:$D$200,"&gt;="&amp;('1. Seaded'!$C$9+(13-1)*7)))</f>
        <v/>
      </c>
      <c r="O14" s="28">
        <f>IF($A14="","",COUNTIFS('3. Puhkuste logi'!$A$5:$A$200,$A14,'3. Puhkuste logi'!$F$5:$F$200,"Kinnitatud",'3. Puhkuste logi'!$C$5:$C$200,"&lt;="&amp;('1. Seaded'!$C$9+(14-1)*7+6),'3. Puhkuste logi'!$D$5:$D$200,"&gt;="&amp;('1. Seaded'!$C$9+(14-1)*7)))</f>
        <v/>
      </c>
      <c r="P14" s="28">
        <f>IF($A14="","",COUNTIFS('3. Puhkuste logi'!$A$5:$A$200,$A14,'3. Puhkuste logi'!$F$5:$F$200,"Kinnitatud",'3. Puhkuste logi'!$C$5:$C$200,"&lt;="&amp;('1. Seaded'!$C$9+(15-1)*7+6),'3. Puhkuste logi'!$D$5:$D$200,"&gt;="&amp;('1. Seaded'!$C$9+(15-1)*7)))</f>
        <v/>
      </c>
      <c r="Q14" s="28">
        <f>IF($A14="","",COUNTIFS('3. Puhkuste logi'!$A$5:$A$200,$A14,'3. Puhkuste logi'!$F$5:$F$200,"Kinnitatud",'3. Puhkuste logi'!$C$5:$C$200,"&lt;="&amp;('1. Seaded'!$C$9+(16-1)*7+6),'3. Puhkuste logi'!$D$5:$D$200,"&gt;="&amp;('1. Seaded'!$C$9+(16-1)*7)))</f>
        <v/>
      </c>
      <c r="R14" s="28">
        <f>IF($A14="","",COUNTIFS('3. Puhkuste logi'!$A$5:$A$200,$A14,'3. Puhkuste logi'!$F$5:$F$200,"Kinnitatud",'3. Puhkuste logi'!$C$5:$C$200,"&lt;="&amp;('1. Seaded'!$C$9+(17-1)*7+6),'3. Puhkuste logi'!$D$5:$D$200,"&gt;="&amp;('1. Seaded'!$C$9+(17-1)*7)))</f>
        <v/>
      </c>
      <c r="S14" s="28">
        <f>IF($A14="","",COUNTIFS('3. Puhkuste logi'!$A$5:$A$200,$A14,'3. Puhkuste logi'!$F$5:$F$200,"Kinnitatud",'3. Puhkuste logi'!$C$5:$C$200,"&lt;="&amp;('1. Seaded'!$C$9+(18-1)*7+6),'3. Puhkuste logi'!$D$5:$D$200,"&gt;="&amp;('1. Seaded'!$C$9+(18-1)*7)))</f>
        <v/>
      </c>
      <c r="T14" s="28">
        <f>IF($A14="","",COUNTIFS('3. Puhkuste logi'!$A$5:$A$200,$A14,'3. Puhkuste logi'!$F$5:$F$200,"Kinnitatud",'3. Puhkuste logi'!$C$5:$C$200,"&lt;="&amp;('1. Seaded'!$C$9+(19-1)*7+6),'3. Puhkuste logi'!$D$5:$D$200,"&gt;="&amp;('1. Seaded'!$C$9+(19-1)*7)))</f>
        <v/>
      </c>
      <c r="U14" s="28">
        <f>IF($A14="","",COUNTIFS('3. Puhkuste logi'!$A$5:$A$200,$A14,'3. Puhkuste logi'!$F$5:$F$200,"Kinnitatud",'3. Puhkuste logi'!$C$5:$C$200,"&lt;="&amp;('1. Seaded'!$C$9+(20-1)*7+6),'3. Puhkuste logi'!$D$5:$D$200,"&gt;="&amp;('1. Seaded'!$C$9+(20-1)*7)))</f>
        <v/>
      </c>
      <c r="V14" s="28">
        <f>IF($A14="","",COUNTIFS('3. Puhkuste logi'!$A$5:$A$200,$A14,'3. Puhkuste logi'!$F$5:$F$200,"Kinnitatud",'3. Puhkuste logi'!$C$5:$C$200,"&lt;="&amp;('1. Seaded'!$C$9+(21-1)*7+6),'3. Puhkuste logi'!$D$5:$D$200,"&gt;="&amp;('1. Seaded'!$C$9+(21-1)*7)))</f>
        <v/>
      </c>
      <c r="W14" s="28">
        <f>IF($A14="","",COUNTIFS('3. Puhkuste logi'!$A$5:$A$200,$A14,'3. Puhkuste logi'!$F$5:$F$200,"Kinnitatud",'3. Puhkuste logi'!$C$5:$C$200,"&lt;="&amp;('1. Seaded'!$C$9+(22-1)*7+6),'3. Puhkuste logi'!$D$5:$D$200,"&gt;="&amp;('1. Seaded'!$C$9+(22-1)*7)))</f>
        <v/>
      </c>
      <c r="X14" s="28">
        <f>IF($A14="","",COUNTIFS('3. Puhkuste logi'!$A$5:$A$200,$A14,'3. Puhkuste logi'!$F$5:$F$200,"Kinnitatud",'3. Puhkuste logi'!$C$5:$C$200,"&lt;="&amp;('1. Seaded'!$C$9+(23-1)*7+6),'3. Puhkuste logi'!$D$5:$D$200,"&gt;="&amp;('1. Seaded'!$C$9+(23-1)*7)))</f>
        <v/>
      </c>
      <c r="Y14" s="28">
        <f>IF($A14="","",COUNTIFS('3. Puhkuste logi'!$A$5:$A$200,$A14,'3. Puhkuste logi'!$F$5:$F$200,"Kinnitatud",'3. Puhkuste logi'!$C$5:$C$200,"&lt;="&amp;('1. Seaded'!$C$9+(24-1)*7+6),'3. Puhkuste logi'!$D$5:$D$200,"&gt;="&amp;('1. Seaded'!$C$9+(24-1)*7)))</f>
        <v/>
      </c>
      <c r="Z14" s="28">
        <f>IF($A14="","",COUNTIFS('3. Puhkuste logi'!$A$5:$A$200,$A14,'3. Puhkuste logi'!$F$5:$F$200,"Kinnitatud",'3. Puhkuste logi'!$C$5:$C$200,"&lt;="&amp;('1. Seaded'!$C$9+(25-1)*7+6),'3. Puhkuste logi'!$D$5:$D$200,"&gt;="&amp;('1. Seaded'!$C$9+(25-1)*7)))</f>
        <v/>
      </c>
      <c r="AA14" s="28">
        <f>IF($A14="","",COUNTIFS('3. Puhkuste logi'!$A$5:$A$200,$A14,'3. Puhkuste logi'!$F$5:$F$200,"Kinnitatud",'3. Puhkuste logi'!$C$5:$C$200,"&lt;="&amp;('1. Seaded'!$C$9+(26-1)*7+6),'3. Puhkuste logi'!$D$5:$D$200,"&gt;="&amp;('1. Seaded'!$C$9+(26-1)*7)))</f>
        <v/>
      </c>
      <c r="AB14" s="28">
        <f>IF($A14="","",COUNTIFS('3. Puhkuste logi'!$A$5:$A$200,$A14,'3. Puhkuste logi'!$F$5:$F$200,"Kinnitatud",'3. Puhkuste logi'!$C$5:$C$200,"&lt;="&amp;('1. Seaded'!$C$9+(27-1)*7+6),'3. Puhkuste logi'!$D$5:$D$200,"&gt;="&amp;('1. Seaded'!$C$9+(27-1)*7)))</f>
        <v/>
      </c>
      <c r="AC14" s="28">
        <f>IF($A14="","",COUNTIFS('3. Puhkuste logi'!$A$5:$A$200,$A14,'3. Puhkuste logi'!$F$5:$F$200,"Kinnitatud",'3. Puhkuste logi'!$C$5:$C$200,"&lt;="&amp;('1. Seaded'!$C$9+(28-1)*7+6),'3. Puhkuste logi'!$D$5:$D$200,"&gt;="&amp;('1. Seaded'!$C$9+(28-1)*7)))</f>
        <v/>
      </c>
      <c r="AD14" s="28">
        <f>IF($A14="","",COUNTIFS('3. Puhkuste logi'!$A$5:$A$200,$A14,'3. Puhkuste logi'!$F$5:$F$200,"Kinnitatud",'3. Puhkuste logi'!$C$5:$C$200,"&lt;="&amp;('1. Seaded'!$C$9+(29-1)*7+6),'3. Puhkuste logi'!$D$5:$D$200,"&gt;="&amp;('1. Seaded'!$C$9+(29-1)*7)))</f>
        <v/>
      </c>
      <c r="AE14" s="28">
        <f>IF($A14="","",COUNTIFS('3. Puhkuste logi'!$A$5:$A$200,$A14,'3. Puhkuste logi'!$F$5:$F$200,"Kinnitatud",'3. Puhkuste logi'!$C$5:$C$200,"&lt;="&amp;('1. Seaded'!$C$9+(30-1)*7+6),'3. Puhkuste logi'!$D$5:$D$200,"&gt;="&amp;('1. Seaded'!$C$9+(30-1)*7)))</f>
        <v/>
      </c>
      <c r="AF14" s="28">
        <f>IF($A14="","",COUNTIFS('3. Puhkuste logi'!$A$5:$A$200,$A14,'3. Puhkuste logi'!$F$5:$F$200,"Kinnitatud",'3. Puhkuste logi'!$C$5:$C$200,"&lt;="&amp;('1. Seaded'!$C$9+(31-1)*7+6),'3. Puhkuste logi'!$D$5:$D$200,"&gt;="&amp;('1. Seaded'!$C$9+(31-1)*7)))</f>
        <v/>
      </c>
      <c r="AG14" s="28">
        <f>IF($A14="","",COUNTIFS('3. Puhkuste logi'!$A$5:$A$200,$A14,'3. Puhkuste logi'!$F$5:$F$200,"Kinnitatud",'3. Puhkuste logi'!$C$5:$C$200,"&lt;="&amp;('1. Seaded'!$C$9+(32-1)*7+6),'3. Puhkuste logi'!$D$5:$D$200,"&gt;="&amp;('1. Seaded'!$C$9+(32-1)*7)))</f>
        <v/>
      </c>
      <c r="AH14" s="28">
        <f>IF($A14="","",COUNTIFS('3. Puhkuste logi'!$A$5:$A$200,$A14,'3. Puhkuste logi'!$F$5:$F$200,"Kinnitatud",'3. Puhkuste logi'!$C$5:$C$200,"&lt;="&amp;('1. Seaded'!$C$9+(33-1)*7+6),'3. Puhkuste logi'!$D$5:$D$200,"&gt;="&amp;('1. Seaded'!$C$9+(33-1)*7)))</f>
        <v/>
      </c>
      <c r="AI14" s="28">
        <f>IF($A14="","",COUNTIFS('3. Puhkuste logi'!$A$5:$A$200,$A14,'3. Puhkuste logi'!$F$5:$F$200,"Kinnitatud",'3. Puhkuste logi'!$C$5:$C$200,"&lt;="&amp;('1. Seaded'!$C$9+(34-1)*7+6),'3. Puhkuste logi'!$D$5:$D$200,"&gt;="&amp;('1. Seaded'!$C$9+(34-1)*7)))</f>
        <v/>
      </c>
      <c r="AJ14" s="28">
        <f>IF($A14="","",COUNTIFS('3. Puhkuste logi'!$A$5:$A$200,$A14,'3. Puhkuste logi'!$F$5:$F$200,"Kinnitatud",'3. Puhkuste logi'!$C$5:$C$200,"&lt;="&amp;('1. Seaded'!$C$9+(35-1)*7+6),'3. Puhkuste logi'!$D$5:$D$200,"&gt;="&amp;('1. Seaded'!$C$9+(35-1)*7)))</f>
        <v/>
      </c>
      <c r="AK14" s="28">
        <f>IF($A14="","",COUNTIFS('3. Puhkuste logi'!$A$5:$A$200,$A14,'3. Puhkuste logi'!$F$5:$F$200,"Kinnitatud",'3. Puhkuste logi'!$C$5:$C$200,"&lt;="&amp;('1. Seaded'!$C$9+(36-1)*7+6),'3. Puhkuste logi'!$D$5:$D$200,"&gt;="&amp;('1. Seaded'!$C$9+(36-1)*7)))</f>
        <v/>
      </c>
      <c r="AL14" s="28">
        <f>IF($A14="","",COUNTIFS('3. Puhkuste logi'!$A$5:$A$200,$A14,'3. Puhkuste logi'!$F$5:$F$200,"Kinnitatud",'3. Puhkuste logi'!$C$5:$C$200,"&lt;="&amp;('1. Seaded'!$C$9+(37-1)*7+6),'3. Puhkuste logi'!$D$5:$D$200,"&gt;="&amp;('1. Seaded'!$C$9+(37-1)*7)))</f>
        <v/>
      </c>
      <c r="AM14" s="28">
        <f>IF($A14="","",COUNTIFS('3. Puhkuste logi'!$A$5:$A$200,$A14,'3. Puhkuste logi'!$F$5:$F$200,"Kinnitatud",'3. Puhkuste logi'!$C$5:$C$200,"&lt;="&amp;('1. Seaded'!$C$9+(38-1)*7+6),'3. Puhkuste logi'!$D$5:$D$200,"&gt;="&amp;('1. Seaded'!$C$9+(38-1)*7)))</f>
        <v/>
      </c>
      <c r="AN14" s="28">
        <f>IF($A14="","",COUNTIFS('3. Puhkuste logi'!$A$5:$A$200,$A14,'3. Puhkuste logi'!$F$5:$F$200,"Kinnitatud",'3. Puhkuste logi'!$C$5:$C$200,"&lt;="&amp;('1. Seaded'!$C$9+(39-1)*7+6),'3. Puhkuste logi'!$D$5:$D$200,"&gt;="&amp;('1. Seaded'!$C$9+(39-1)*7)))</f>
        <v/>
      </c>
      <c r="AO14" s="28">
        <f>IF($A14="","",COUNTIFS('3. Puhkuste logi'!$A$5:$A$200,$A14,'3. Puhkuste logi'!$F$5:$F$200,"Kinnitatud",'3. Puhkuste logi'!$C$5:$C$200,"&lt;="&amp;('1. Seaded'!$C$9+(40-1)*7+6),'3. Puhkuste logi'!$D$5:$D$200,"&gt;="&amp;('1. Seaded'!$C$9+(40-1)*7)))</f>
        <v/>
      </c>
      <c r="AP14" s="28">
        <f>IF($A14="","",COUNTIFS('3. Puhkuste logi'!$A$5:$A$200,$A14,'3. Puhkuste logi'!$F$5:$F$200,"Kinnitatud",'3. Puhkuste logi'!$C$5:$C$200,"&lt;="&amp;('1. Seaded'!$C$9+(41-1)*7+6),'3. Puhkuste logi'!$D$5:$D$200,"&gt;="&amp;('1. Seaded'!$C$9+(41-1)*7)))</f>
        <v/>
      </c>
      <c r="AQ14" s="28">
        <f>IF($A14="","",COUNTIFS('3. Puhkuste logi'!$A$5:$A$200,$A14,'3. Puhkuste logi'!$F$5:$F$200,"Kinnitatud",'3. Puhkuste logi'!$C$5:$C$200,"&lt;="&amp;('1. Seaded'!$C$9+(42-1)*7+6),'3. Puhkuste logi'!$D$5:$D$200,"&gt;="&amp;('1. Seaded'!$C$9+(42-1)*7)))</f>
        <v/>
      </c>
      <c r="AR14" s="28">
        <f>IF($A14="","",COUNTIFS('3. Puhkuste logi'!$A$5:$A$200,$A14,'3. Puhkuste logi'!$F$5:$F$200,"Kinnitatud",'3. Puhkuste logi'!$C$5:$C$200,"&lt;="&amp;('1. Seaded'!$C$9+(43-1)*7+6),'3. Puhkuste logi'!$D$5:$D$200,"&gt;="&amp;('1. Seaded'!$C$9+(43-1)*7)))</f>
        <v/>
      </c>
      <c r="AS14" s="28">
        <f>IF($A14="","",COUNTIFS('3. Puhkuste logi'!$A$5:$A$200,$A14,'3. Puhkuste logi'!$F$5:$F$200,"Kinnitatud",'3. Puhkuste logi'!$C$5:$C$200,"&lt;="&amp;('1. Seaded'!$C$9+(44-1)*7+6),'3. Puhkuste logi'!$D$5:$D$200,"&gt;="&amp;('1. Seaded'!$C$9+(44-1)*7)))</f>
        <v/>
      </c>
      <c r="AT14" s="28">
        <f>IF($A14="","",COUNTIFS('3. Puhkuste logi'!$A$5:$A$200,$A14,'3. Puhkuste logi'!$F$5:$F$200,"Kinnitatud",'3. Puhkuste logi'!$C$5:$C$200,"&lt;="&amp;('1. Seaded'!$C$9+(45-1)*7+6),'3. Puhkuste logi'!$D$5:$D$200,"&gt;="&amp;('1. Seaded'!$C$9+(45-1)*7)))</f>
        <v/>
      </c>
      <c r="AU14" s="28">
        <f>IF($A14="","",COUNTIFS('3. Puhkuste logi'!$A$5:$A$200,$A14,'3. Puhkuste logi'!$F$5:$F$200,"Kinnitatud",'3. Puhkuste logi'!$C$5:$C$200,"&lt;="&amp;('1. Seaded'!$C$9+(46-1)*7+6),'3. Puhkuste logi'!$D$5:$D$200,"&gt;="&amp;('1. Seaded'!$C$9+(46-1)*7)))</f>
        <v/>
      </c>
      <c r="AV14" s="28">
        <f>IF($A14="","",COUNTIFS('3. Puhkuste logi'!$A$5:$A$200,$A14,'3. Puhkuste logi'!$F$5:$F$200,"Kinnitatud",'3. Puhkuste logi'!$C$5:$C$200,"&lt;="&amp;('1. Seaded'!$C$9+(47-1)*7+6),'3. Puhkuste logi'!$D$5:$D$200,"&gt;="&amp;('1. Seaded'!$C$9+(47-1)*7)))</f>
        <v/>
      </c>
      <c r="AW14" s="28">
        <f>IF($A14="","",COUNTIFS('3. Puhkuste logi'!$A$5:$A$200,$A14,'3. Puhkuste logi'!$F$5:$F$200,"Kinnitatud",'3. Puhkuste logi'!$C$5:$C$200,"&lt;="&amp;('1. Seaded'!$C$9+(48-1)*7+6),'3. Puhkuste logi'!$D$5:$D$200,"&gt;="&amp;('1. Seaded'!$C$9+(48-1)*7)))</f>
        <v/>
      </c>
      <c r="AX14" s="28">
        <f>IF($A14="","",COUNTIFS('3. Puhkuste logi'!$A$5:$A$200,$A14,'3. Puhkuste logi'!$F$5:$F$200,"Kinnitatud",'3. Puhkuste logi'!$C$5:$C$200,"&lt;="&amp;('1. Seaded'!$C$9+(49-1)*7+6),'3. Puhkuste logi'!$D$5:$D$200,"&gt;="&amp;('1. Seaded'!$C$9+(49-1)*7)))</f>
        <v/>
      </c>
      <c r="AY14" s="28">
        <f>IF($A14="","",COUNTIFS('3. Puhkuste logi'!$A$5:$A$200,$A14,'3. Puhkuste logi'!$F$5:$F$200,"Kinnitatud",'3. Puhkuste logi'!$C$5:$C$200,"&lt;="&amp;('1. Seaded'!$C$9+(50-1)*7+6),'3. Puhkuste logi'!$D$5:$D$200,"&gt;="&amp;('1. Seaded'!$C$9+(50-1)*7)))</f>
        <v/>
      </c>
      <c r="AZ14" s="28">
        <f>IF($A14="","",COUNTIFS('3. Puhkuste logi'!$A$5:$A$200,$A14,'3. Puhkuste logi'!$F$5:$F$200,"Kinnitatud",'3. Puhkuste logi'!$C$5:$C$200,"&lt;="&amp;('1. Seaded'!$C$9+(51-1)*7+6),'3. Puhkuste logi'!$D$5:$D$200,"&gt;="&amp;('1. Seaded'!$C$9+(51-1)*7)))</f>
        <v/>
      </c>
      <c r="BA14" s="28">
        <f>IF($A14="","",COUNTIFS('3. Puhkuste logi'!$A$5:$A$200,$A14,'3. Puhkuste logi'!$F$5:$F$200,"Kinnitatud",'3. Puhkuste logi'!$C$5:$C$200,"&lt;="&amp;('1. Seaded'!$C$9+(52-1)*7+6),'3. Puhkuste logi'!$D$5:$D$200,"&gt;="&amp;('1. Seaded'!$C$9+(52-1)*7)))</f>
        <v/>
      </c>
    </row>
    <row r="15">
      <c r="A15" s="19">
        <f>IF('2. Töötajad'!A15="","",'2. Töötajad'!A15)</f>
        <v/>
      </c>
      <c r="B15" s="28">
        <f>IF($A15="","",COUNTIFS('3. Puhkuste logi'!$A$5:$A$200,$A15,'3. Puhkuste logi'!$F$5:$F$200,"Kinnitatud",'3. Puhkuste logi'!$C$5:$C$200,"&lt;="&amp;('1. Seaded'!$C$9+(1-1)*7+6),'3. Puhkuste logi'!$D$5:$D$200,"&gt;="&amp;('1. Seaded'!$C$9+(1-1)*7)))</f>
        <v/>
      </c>
      <c r="C15" s="28">
        <f>IF($A15="","",COUNTIFS('3. Puhkuste logi'!$A$5:$A$200,$A15,'3. Puhkuste logi'!$F$5:$F$200,"Kinnitatud",'3. Puhkuste logi'!$C$5:$C$200,"&lt;="&amp;('1. Seaded'!$C$9+(2-1)*7+6),'3. Puhkuste logi'!$D$5:$D$200,"&gt;="&amp;('1. Seaded'!$C$9+(2-1)*7)))</f>
        <v/>
      </c>
      <c r="D15" s="28">
        <f>IF($A15="","",COUNTIFS('3. Puhkuste logi'!$A$5:$A$200,$A15,'3. Puhkuste logi'!$F$5:$F$200,"Kinnitatud",'3. Puhkuste logi'!$C$5:$C$200,"&lt;="&amp;('1. Seaded'!$C$9+(3-1)*7+6),'3. Puhkuste logi'!$D$5:$D$200,"&gt;="&amp;('1. Seaded'!$C$9+(3-1)*7)))</f>
        <v/>
      </c>
      <c r="E15" s="28">
        <f>IF($A15="","",COUNTIFS('3. Puhkuste logi'!$A$5:$A$200,$A15,'3. Puhkuste logi'!$F$5:$F$200,"Kinnitatud",'3. Puhkuste logi'!$C$5:$C$200,"&lt;="&amp;('1. Seaded'!$C$9+(4-1)*7+6),'3. Puhkuste logi'!$D$5:$D$200,"&gt;="&amp;('1. Seaded'!$C$9+(4-1)*7)))</f>
        <v/>
      </c>
      <c r="F15" s="28">
        <f>IF($A15="","",COUNTIFS('3. Puhkuste logi'!$A$5:$A$200,$A15,'3. Puhkuste logi'!$F$5:$F$200,"Kinnitatud",'3. Puhkuste logi'!$C$5:$C$200,"&lt;="&amp;('1. Seaded'!$C$9+(5-1)*7+6),'3. Puhkuste logi'!$D$5:$D$200,"&gt;="&amp;('1. Seaded'!$C$9+(5-1)*7)))</f>
        <v/>
      </c>
      <c r="G15" s="28">
        <f>IF($A15="","",COUNTIFS('3. Puhkuste logi'!$A$5:$A$200,$A15,'3. Puhkuste logi'!$F$5:$F$200,"Kinnitatud",'3. Puhkuste logi'!$C$5:$C$200,"&lt;="&amp;('1. Seaded'!$C$9+(6-1)*7+6),'3. Puhkuste logi'!$D$5:$D$200,"&gt;="&amp;('1. Seaded'!$C$9+(6-1)*7)))</f>
        <v/>
      </c>
      <c r="H15" s="28">
        <f>IF($A15="","",COUNTIFS('3. Puhkuste logi'!$A$5:$A$200,$A15,'3. Puhkuste logi'!$F$5:$F$200,"Kinnitatud",'3. Puhkuste logi'!$C$5:$C$200,"&lt;="&amp;('1. Seaded'!$C$9+(7-1)*7+6),'3. Puhkuste logi'!$D$5:$D$200,"&gt;="&amp;('1. Seaded'!$C$9+(7-1)*7)))</f>
        <v/>
      </c>
      <c r="I15" s="28">
        <f>IF($A15="","",COUNTIFS('3. Puhkuste logi'!$A$5:$A$200,$A15,'3. Puhkuste logi'!$F$5:$F$200,"Kinnitatud",'3. Puhkuste logi'!$C$5:$C$200,"&lt;="&amp;('1. Seaded'!$C$9+(8-1)*7+6),'3. Puhkuste logi'!$D$5:$D$200,"&gt;="&amp;('1. Seaded'!$C$9+(8-1)*7)))</f>
        <v/>
      </c>
      <c r="J15" s="28">
        <f>IF($A15="","",COUNTIFS('3. Puhkuste logi'!$A$5:$A$200,$A15,'3. Puhkuste logi'!$F$5:$F$200,"Kinnitatud",'3. Puhkuste logi'!$C$5:$C$200,"&lt;="&amp;('1. Seaded'!$C$9+(9-1)*7+6),'3. Puhkuste logi'!$D$5:$D$200,"&gt;="&amp;('1. Seaded'!$C$9+(9-1)*7)))</f>
        <v/>
      </c>
      <c r="K15" s="28">
        <f>IF($A15="","",COUNTIFS('3. Puhkuste logi'!$A$5:$A$200,$A15,'3. Puhkuste logi'!$F$5:$F$200,"Kinnitatud",'3. Puhkuste logi'!$C$5:$C$200,"&lt;="&amp;('1. Seaded'!$C$9+(10-1)*7+6),'3. Puhkuste logi'!$D$5:$D$200,"&gt;="&amp;('1. Seaded'!$C$9+(10-1)*7)))</f>
        <v/>
      </c>
      <c r="L15" s="28">
        <f>IF($A15="","",COUNTIFS('3. Puhkuste logi'!$A$5:$A$200,$A15,'3. Puhkuste logi'!$F$5:$F$200,"Kinnitatud",'3. Puhkuste logi'!$C$5:$C$200,"&lt;="&amp;('1. Seaded'!$C$9+(11-1)*7+6),'3. Puhkuste logi'!$D$5:$D$200,"&gt;="&amp;('1. Seaded'!$C$9+(11-1)*7)))</f>
        <v/>
      </c>
      <c r="M15" s="28">
        <f>IF($A15="","",COUNTIFS('3. Puhkuste logi'!$A$5:$A$200,$A15,'3. Puhkuste logi'!$F$5:$F$200,"Kinnitatud",'3. Puhkuste logi'!$C$5:$C$200,"&lt;="&amp;('1. Seaded'!$C$9+(12-1)*7+6),'3. Puhkuste logi'!$D$5:$D$200,"&gt;="&amp;('1. Seaded'!$C$9+(12-1)*7)))</f>
        <v/>
      </c>
      <c r="N15" s="28">
        <f>IF($A15="","",COUNTIFS('3. Puhkuste logi'!$A$5:$A$200,$A15,'3. Puhkuste logi'!$F$5:$F$200,"Kinnitatud",'3. Puhkuste logi'!$C$5:$C$200,"&lt;="&amp;('1. Seaded'!$C$9+(13-1)*7+6),'3. Puhkuste logi'!$D$5:$D$200,"&gt;="&amp;('1. Seaded'!$C$9+(13-1)*7)))</f>
        <v/>
      </c>
      <c r="O15" s="28">
        <f>IF($A15="","",COUNTIFS('3. Puhkuste logi'!$A$5:$A$200,$A15,'3. Puhkuste logi'!$F$5:$F$200,"Kinnitatud",'3. Puhkuste logi'!$C$5:$C$200,"&lt;="&amp;('1. Seaded'!$C$9+(14-1)*7+6),'3. Puhkuste logi'!$D$5:$D$200,"&gt;="&amp;('1. Seaded'!$C$9+(14-1)*7)))</f>
        <v/>
      </c>
      <c r="P15" s="28">
        <f>IF($A15="","",COUNTIFS('3. Puhkuste logi'!$A$5:$A$200,$A15,'3. Puhkuste logi'!$F$5:$F$200,"Kinnitatud",'3. Puhkuste logi'!$C$5:$C$200,"&lt;="&amp;('1. Seaded'!$C$9+(15-1)*7+6),'3. Puhkuste logi'!$D$5:$D$200,"&gt;="&amp;('1. Seaded'!$C$9+(15-1)*7)))</f>
        <v/>
      </c>
      <c r="Q15" s="28">
        <f>IF($A15="","",COUNTIFS('3. Puhkuste logi'!$A$5:$A$200,$A15,'3. Puhkuste logi'!$F$5:$F$200,"Kinnitatud",'3. Puhkuste logi'!$C$5:$C$200,"&lt;="&amp;('1. Seaded'!$C$9+(16-1)*7+6),'3. Puhkuste logi'!$D$5:$D$200,"&gt;="&amp;('1. Seaded'!$C$9+(16-1)*7)))</f>
        <v/>
      </c>
      <c r="R15" s="28">
        <f>IF($A15="","",COUNTIFS('3. Puhkuste logi'!$A$5:$A$200,$A15,'3. Puhkuste logi'!$F$5:$F$200,"Kinnitatud",'3. Puhkuste logi'!$C$5:$C$200,"&lt;="&amp;('1. Seaded'!$C$9+(17-1)*7+6),'3. Puhkuste logi'!$D$5:$D$200,"&gt;="&amp;('1. Seaded'!$C$9+(17-1)*7)))</f>
        <v/>
      </c>
      <c r="S15" s="28">
        <f>IF($A15="","",COUNTIFS('3. Puhkuste logi'!$A$5:$A$200,$A15,'3. Puhkuste logi'!$F$5:$F$200,"Kinnitatud",'3. Puhkuste logi'!$C$5:$C$200,"&lt;="&amp;('1. Seaded'!$C$9+(18-1)*7+6),'3. Puhkuste logi'!$D$5:$D$200,"&gt;="&amp;('1. Seaded'!$C$9+(18-1)*7)))</f>
        <v/>
      </c>
      <c r="T15" s="28">
        <f>IF($A15="","",COUNTIFS('3. Puhkuste logi'!$A$5:$A$200,$A15,'3. Puhkuste logi'!$F$5:$F$200,"Kinnitatud",'3. Puhkuste logi'!$C$5:$C$200,"&lt;="&amp;('1. Seaded'!$C$9+(19-1)*7+6),'3. Puhkuste logi'!$D$5:$D$200,"&gt;="&amp;('1. Seaded'!$C$9+(19-1)*7)))</f>
        <v/>
      </c>
      <c r="U15" s="28">
        <f>IF($A15="","",COUNTIFS('3. Puhkuste logi'!$A$5:$A$200,$A15,'3. Puhkuste logi'!$F$5:$F$200,"Kinnitatud",'3. Puhkuste logi'!$C$5:$C$200,"&lt;="&amp;('1. Seaded'!$C$9+(20-1)*7+6),'3. Puhkuste logi'!$D$5:$D$200,"&gt;="&amp;('1. Seaded'!$C$9+(20-1)*7)))</f>
        <v/>
      </c>
      <c r="V15" s="28">
        <f>IF($A15="","",COUNTIFS('3. Puhkuste logi'!$A$5:$A$200,$A15,'3. Puhkuste logi'!$F$5:$F$200,"Kinnitatud",'3. Puhkuste logi'!$C$5:$C$200,"&lt;="&amp;('1. Seaded'!$C$9+(21-1)*7+6),'3. Puhkuste logi'!$D$5:$D$200,"&gt;="&amp;('1. Seaded'!$C$9+(21-1)*7)))</f>
        <v/>
      </c>
      <c r="W15" s="28">
        <f>IF($A15="","",COUNTIFS('3. Puhkuste logi'!$A$5:$A$200,$A15,'3. Puhkuste logi'!$F$5:$F$200,"Kinnitatud",'3. Puhkuste logi'!$C$5:$C$200,"&lt;="&amp;('1. Seaded'!$C$9+(22-1)*7+6),'3. Puhkuste logi'!$D$5:$D$200,"&gt;="&amp;('1. Seaded'!$C$9+(22-1)*7)))</f>
        <v/>
      </c>
      <c r="X15" s="28">
        <f>IF($A15="","",COUNTIFS('3. Puhkuste logi'!$A$5:$A$200,$A15,'3. Puhkuste logi'!$F$5:$F$200,"Kinnitatud",'3. Puhkuste logi'!$C$5:$C$200,"&lt;="&amp;('1. Seaded'!$C$9+(23-1)*7+6),'3. Puhkuste logi'!$D$5:$D$200,"&gt;="&amp;('1. Seaded'!$C$9+(23-1)*7)))</f>
        <v/>
      </c>
      <c r="Y15" s="28">
        <f>IF($A15="","",COUNTIFS('3. Puhkuste logi'!$A$5:$A$200,$A15,'3. Puhkuste logi'!$F$5:$F$200,"Kinnitatud",'3. Puhkuste logi'!$C$5:$C$200,"&lt;="&amp;('1. Seaded'!$C$9+(24-1)*7+6),'3. Puhkuste logi'!$D$5:$D$200,"&gt;="&amp;('1. Seaded'!$C$9+(24-1)*7)))</f>
        <v/>
      </c>
      <c r="Z15" s="28">
        <f>IF($A15="","",COUNTIFS('3. Puhkuste logi'!$A$5:$A$200,$A15,'3. Puhkuste logi'!$F$5:$F$200,"Kinnitatud",'3. Puhkuste logi'!$C$5:$C$200,"&lt;="&amp;('1. Seaded'!$C$9+(25-1)*7+6),'3. Puhkuste logi'!$D$5:$D$200,"&gt;="&amp;('1. Seaded'!$C$9+(25-1)*7)))</f>
        <v/>
      </c>
      <c r="AA15" s="28">
        <f>IF($A15="","",COUNTIFS('3. Puhkuste logi'!$A$5:$A$200,$A15,'3. Puhkuste logi'!$F$5:$F$200,"Kinnitatud",'3. Puhkuste logi'!$C$5:$C$200,"&lt;="&amp;('1. Seaded'!$C$9+(26-1)*7+6),'3. Puhkuste logi'!$D$5:$D$200,"&gt;="&amp;('1. Seaded'!$C$9+(26-1)*7)))</f>
        <v/>
      </c>
      <c r="AB15" s="28">
        <f>IF($A15="","",COUNTIFS('3. Puhkuste logi'!$A$5:$A$200,$A15,'3. Puhkuste logi'!$F$5:$F$200,"Kinnitatud",'3. Puhkuste logi'!$C$5:$C$200,"&lt;="&amp;('1. Seaded'!$C$9+(27-1)*7+6),'3. Puhkuste logi'!$D$5:$D$200,"&gt;="&amp;('1. Seaded'!$C$9+(27-1)*7)))</f>
        <v/>
      </c>
      <c r="AC15" s="28">
        <f>IF($A15="","",COUNTIFS('3. Puhkuste logi'!$A$5:$A$200,$A15,'3. Puhkuste logi'!$F$5:$F$200,"Kinnitatud",'3. Puhkuste logi'!$C$5:$C$200,"&lt;="&amp;('1. Seaded'!$C$9+(28-1)*7+6),'3. Puhkuste logi'!$D$5:$D$200,"&gt;="&amp;('1. Seaded'!$C$9+(28-1)*7)))</f>
        <v/>
      </c>
      <c r="AD15" s="28">
        <f>IF($A15="","",COUNTIFS('3. Puhkuste logi'!$A$5:$A$200,$A15,'3. Puhkuste logi'!$F$5:$F$200,"Kinnitatud",'3. Puhkuste logi'!$C$5:$C$200,"&lt;="&amp;('1. Seaded'!$C$9+(29-1)*7+6),'3. Puhkuste logi'!$D$5:$D$200,"&gt;="&amp;('1. Seaded'!$C$9+(29-1)*7)))</f>
        <v/>
      </c>
      <c r="AE15" s="28">
        <f>IF($A15="","",COUNTIFS('3. Puhkuste logi'!$A$5:$A$200,$A15,'3. Puhkuste logi'!$F$5:$F$200,"Kinnitatud",'3. Puhkuste logi'!$C$5:$C$200,"&lt;="&amp;('1. Seaded'!$C$9+(30-1)*7+6),'3. Puhkuste logi'!$D$5:$D$200,"&gt;="&amp;('1. Seaded'!$C$9+(30-1)*7)))</f>
        <v/>
      </c>
      <c r="AF15" s="28">
        <f>IF($A15="","",COUNTIFS('3. Puhkuste logi'!$A$5:$A$200,$A15,'3. Puhkuste logi'!$F$5:$F$200,"Kinnitatud",'3. Puhkuste logi'!$C$5:$C$200,"&lt;="&amp;('1. Seaded'!$C$9+(31-1)*7+6),'3. Puhkuste logi'!$D$5:$D$200,"&gt;="&amp;('1. Seaded'!$C$9+(31-1)*7)))</f>
        <v/>
      </c>
      <c r="AG15" s="28">
        <f>IF($A15="","",COUNTIFS('3. Puhkuste logi'!$A$5:$A$200,$A15,'3. Puhkuste logi'!$F$5:$F$200,"Kinnitatud",'3. Puhkuste logi'!$C$5:$C$200,"&lt;="&amp;('1. Seaded'!$C$9+(32-1)*7+6),'3. Puhkuste logi'!$D$5:$D$200,"&gt;="&amp;('1. Seaded'!$C$9+(32-1)*7)))</f>
        <v/>
      </c>
      <c r="AH15" s="28">
        <f>IF($A15="","",COUNTIFS('3. Puhkuste logi'!$A$5:$A$200,$A15,'3. Puhkuste logi'!$F$5:$F$200,"Kinnitatud",'3. Puhkuste logi'!$C$5:$C$200,"&lt;="&amp;('1. Seaded'!$C$9+(33-1)*7+6),'3. Puhkuste logi'!$D$5:$D$200,"&gt;="&amp;('1. Seaded'!$C$9+(33-1)*7)))</f>
        <v/>
      </c>
      <c r="AI15" s="28">
        <f>IF($A15="","",COUNTIFS('3. Puhkuste logi'!$A$5:$A$200,$A15,'3. Puhkuste logi'!$F$5:$F$200,"Kinnitatud",'3. Puhkuste logi'!$C$5:$C$200,"&lt;="&amp;('1. Seaded'!$C$9+(34-1)*7+6),'3. Puhkuste logi'!$D$5:$D$200,"&gt;="&amp;('1. Seaded'!$C$9+(34-1)*7)))</f>
        <v/>
      </c>
      <c r="AJ15" s="28">
        <f>IF($A15="","",COUNTIFS('3. Puhkuste logi'!$A$5:$A$200,$A15,'3. Puhkuste logi'!$F$5:$F$200,"Kinnitatud",'3. Puhkuste logi'!$C$5:$C$200,"&lt;="&amp;('1. Seaded'!$C$9+(35-1)*7+6),'3. Puhkuste logi'!$D$5:$D$200,"&gt;="&amp;('1. Seaded'!$C$9+(35-1)*7)))</f>
        <v/>
      </c>
      <c r="AK15" s="28">
        <f>IF($A15="","",COUNTIFS('3. Puhkuste logi'!$A$5:$A$200,$A15,'3. Puhkuste logi'!$F$5:$F$200,"Kinnitatud",'3. Puhkuste logi'!$C$5:$C$200,"&lt;="&amp;('1. Seaded'!$C$9+(36-1)*7+6),'3. Puhkuste logi'!$D$5:$D$200,"&gt;="&amp;('1. Seaded'!$C$9+(36-1)*7)))</f>
        <v/>
      </c>
      <c r="AL15" s="28">
        <f>IF($A15="","",COUNTIFS('3. Puhkuste logi'!$A$5:$A$200,$A15,'3. Puhkuste logi'!$F$5:$F$200,"Kinnitatud",'3. Puhkuste logi'!$C$5:$C$200,"&lt;="&amp;('1. Seaded'!$C$9+(37-1)*7+6),'3. Puhkuste logi'!$D$5:$D$200,"&gt;="&amp;('1. Seaded'!$C$9+(37-1)*7)))</f>
        <v/>
      </c>
      <c r="AM15" s="28">
        <f>IF($A15="","",COUNTIFS('3. Puhkuste logi'!$A$5:$A$200,$A15,'3. Puhkuste logi'!$F$5:$F$200,"Kinnitatud",'3. Puhkuste logi'!$C$5:$C$200,"&lt;="&amp;('1. Seaded'!$C$9+(38-1)*7+6),'3. Puhkuste logi'!$D$5:$D$200,"&gt;="&amp;('1. Seaded'!$C$9+(38-1)*7)))</f>
        <v/>
      </c>
      <c r="AN15" s="28">
        <f>IF($A15="","",COUNTIFS('3. Puhkuste logi'!$A$5:$A$200,$A15,'3. Puhkuste logi'!$F$5:$F$200,"Kinnitatud",'3. Puhkuste logi'!$C$5:$C$200,"&lt;="&amp;('1. Seaded'!$C$9+(39-1)*7+6),'3. Puhkuste logi'!$D$5:$D$200,"&gt;="&amp;('1. Seaded'!$C$9+(39-1)*7)))</f>
        <v/>
      </c>
      <c r="AO15" s="28">
        <f>IF($A15="","",COUNTIFS('3. Puhkuste logi'!$A$5:$A$200,$A15,'3. Puhkuste logi'!$F$5:$F$200,"Kinnitatud",'3. Puhkuste logi'!$C$5:$C$200,"&lt;="&amp;('1. Seaded'!$C$9+(40-1)*7+6),'3. Puhkuste logi'!$D$5:$D$200,"&gt;="&amp;('1. Seaded'!$C$9+(40-1)*7)))</f>
        <v/>
      </c>
      <c r="AP15" s="28">
        <f>IF($A15="","",COUNTIFS('3. Puhkuste logi'!$A$5:$A$200,$A15,'3. Puhkuste logi'!$F$5:$F$200,"Kinnitatud",'3. Puhkuste logi'!$C$5:$C$200,"&lt;="&amp;('1. Seaded'!$C$9+(41-1)*7+6),'3. Puhkuste logi'!$D$5:$D$200,"&gt;="&amp;('1. Seaded'!$C$9+(41-1)*7)))</f>
        <v/>
      </c>
      <c r="AQ15" s="28">
        <f>IF($A15="","",COUNTIFS('3. Puhkuste logi'!$A$5:$A$200,$A15,'3. Puhkuste logi'!$F$5:$F$200,"Kinnitatud",'3. Puhkuste logi'!$C$5:$C$200,"&lt;="&amp;('1. Seaded'!$C$9+(42-1)*7+6),'3. Puhkuste logi'!$D$5:$D$200,"&gt;="&amp;('1. Seaded'!$C$9+(42-1)*7)))</f>
        <v/>
      </c>
      <c r="AR15" s="28">
        <f>IF($A15="","",COUNTIFS('3. Puhkuste logi'!$A$5:$A$200,$A15,'3. Puhkuste logi'!$F$5:$F$200,"Kinnitatud",'3. Puhkuste logi'!$C$5:$C$200,"&lt;="&amp;('1. Seaded'!$C$9+(43-1)*7+6),'3. Puhkuste logi'!$D$5:$D$200,"&gt;="&amp;('1. Seaded'!$C$9+(43-1)*7)))</f>
        <v/>
      </c>
      <c r="AS15" s="28">
        <f>IF($A15="","",COUNTIFS('3. Puhkuste logi'!$A$5:$A$200,$A15,'3. Puhkuste logi'!$F$5:$F$200,"Kinnitatud",'3. Puhkuste logi'!$C$5:$C$200,"&lt;="&amp;('1. Seaded'!$C$9+(44-1)*7+6),'3. Puhkuste logi'!$D$5:$D$200,"&gt;="&amp;('1. Seaded'!$C$9+(44-1)*7)))</f>
        <v/>
      </c>
      <c r="AT15" s="28">
        <f>IF($A15="","",COUNTIFS('3. Puhkuste logi'!$A$5:$A$200,$A15,'3. Puhkuste logi'!$F$5:$F$200,"Kinnitatud",'3. Puhkuste logi'!$C$5:$C$200,"&lt;="&amp;('1. Seaded'!$C$9+(45-1)*7+6),'3. Puhkuste logi'!$D$5:$D$200,"&gt;="&amp;('1. Seaded'!$C$9+(45-1)*7)))</f>
        <v/>
      </c>
      <c r="AU15" s="28">
        <f>IF($A15="","",COUNTIFS('3. Puhkuste logi'!$A$5:$A$200,$A15,'3. Puhkuste logi'!$F$5:$F$200,"Kinnitatud",'3. Puhkuste logi'!$C$5:$C$200,"&lt;="&amp;('1. Seaded'!$C$9+(46-1)*7+6),'3. Puhkuste logi'!$D$5:$D$200,"&gt;="&amp;('1. Seaded'!$C$9+(46-1)*7)))</f>
        <v/>
      </c>
      <c r="AV15" s="28">
        <f>IF($A15="","",COUNTIFS('3. Puhkuste logi'!$A$5:$A$200,$A15,'3. Puhkuste logi'!$F$5:$F$200,"Kinnitatud",'3. Puhkuste logi'!$C$5:$C$200,"&lt;="&amp;('1. Seaded'!$C$9+(47-1)*7+6),'3. Puhkuste logi'!$D$5:$D$200,"&gt;="&amp;('1. Seaded'!$C$9+(47-1)*7)))</f>
        <v/>
      </c>
      <c r="AW15" s="28">
        <f>IF($A15="","",COUNTIFS('3. Puhkuste logi'!$A$5:$A$200,$A15,'3. Puhkuste logi'!$F$5:$F$200,"Kinnitatud",'3. Puhkuste logi'!$C$5:$C$200,"&lt;="&amp;('1. Seaded'!$C$9+(48-1)*7+6),'3. Puhkuste logi'!$D$5:$D$200,"&gt;="&amp;('1. Seaded'!$C$9+(48-1)*7)))</f>
        <v/>
      </c>
      <c r="AX15" s="28">
        <f>IF($A15="","",COUNTIFS('3. Puhkuste logi'!$A$5:$A$200,$A15,'3. Puhkuste logi'!$F$5:$F$200,"Kinnitatud",'3. Puhkuste logi'!$C$5:$C$200,"&lt;="&amp;('1. Seaded'!$C$9+(49-1)*7+6),'3. Puhkuste logi'!$D$5:$D$200,"&gt;="&amp;('1. Seaded'!$C$9+(49-1)*7)))</f>
        <v/>
      </c>
      <c r="AY15" s="28">
        <f>IF($A15="","",COUNTIFS('3. Puhkuste logi'!$A$5:$A$200,$A15,'3. Puhkuste logi'!$F$5:$F$200,"Kinnitatud",'3. Puhkuste logi'!$C$5:$C$200,"&lt;="&amp;('1. Seaded'!$C$9+(50-1)*7+6),'3. Puhkuste logi'!$D$5:$D$200,"&gt;="&amp;('1. Seaded'!$C$9+(50-1)*7)))</f>
        <v/>
      </c>
      <c r="AZ15" s="28">
        <f>IF($A15="","",COUNTIFS('3. Puhkuste logi'!$A$5:$A$200,$A15,'3. Puhkuste logi'!$F$5:$F$200,"Kinnitatud",'3. Puhkuste logi'!$C$5:$C$200,"&lt;="&amp;('1. Seaded'!$C$9+(51-1)*7+6),'3. Puhkuste logi'!$D$5:$D$200,"&gt;="&amp;('1. Seaded'!$C$9+(51-1)*7)))</f>
        <v/>
      </c>
      <c r="BA15" s="28">
        <f>IF($A15="","",COUNTIFS('3. Puhkuste logi'!$A$5:$A$200,$A15,'3. Puhkuste logi'!$F$5:$F$200,"Kinnitatud",'3. Puhkuste logi'!$C$5:$C$200,"&lt;="&amp;('1. Seaded'!$C$9+(52-1)*7+6),'3. Puhkuste logi'!$D$5:$D$200,"&gt;="&amp;('1. Seaded'!$C$9+(52-1)*7)))</f>
        <v/>
      </c>
    </row>
    <row r="16">
      <c r="A16" s="19">
        <f>IF('2. Töötajad'!A16="","",'2. Töötajad'!A16)</f>
        <v/>
      </c>
      <c r="B16" s="28">
        <f>IF($A16="","",COUNTIFS('3. Puhkuste logi'!$A$5:$A$200,$A16,'3. Puhkuste logi'!$F$5:$F$200,"Kinnitatud",'3. Puhkuste logi'!$C$5:$C$200,"&lt;="&amp;('1. Seaded'!$C$9+(1-1)*7+6),'3. Puhkuste logi'!$D$5:$D$200,"&gt;="&amp;('1. Seaded'!$C$9+(1-1)*7)))</f>
        <v/>
      </c>
      <c r="C16" s="28">
        <f>IF($A16="","",COUNTIFS('3. Puhkuste logi'!$A$5:$A$200,$A16,'3. Puhkuste logi'!$F$5:$F$200,"Kinnitatud",'3. Puhkuste logi'!$C$5:$C$200,"&lt;="&amp;('1. Seaded'!$C$9+(2-1)*7+6),'3. Puhkuste logi'!$D$5:$D$200,"&gt;="&amp;('1. Seaded'!$C$9+(2-1)*7)))</f>
        <v/>
      </c>
      <c r="D16" s="28">
        <f>IF($A16="","",COUNTIFS('3. Puhkuste logi'!$A$5:$A$200,$A16,'3. Puhkuste logi'!$F$5:$F$200,"Kinnitatud",'3. Puhkuste logi'!$C$5:$C$200,"&lt;="&amp;('1. Seaded'!$C$9+(3-1)*7+6),'3. Puhkuste logi'!$D$5:$D$200,"&gt;="&amp;('1. Seaded'!$C$9+(3-1)*7)))</f>
        <v/>
      </c>
      <c r="E16" s="28">
        <f>IF($A16="","",COUNTIFS('3. Puhkuste logi'!$A$5:$A$200,$A16,'3. Puhkuste logi'!$F$5:$F$200,"Kinnitatud",'3. Puhkuste logi'!$C$5:$C$200,"&lt;="&amp;('1. Seaded'!$C$9+(4-1)*7+6),'3. Puhkuste logi'!$D$5:$D$200,"&gt;="&amp;('1. Seaded'!$C$9+(4-1)*7)))</f>
        <v/>
      </c>
      <c r="F16" s="28">
        <f>IF($A16="","",COUNTIFS('3. Puhkuste logi'!$A$5:$A$200,$A16,'3. Puhkuste logi'!$F$5:$F$200,"Kinnitatud",'3. Puhkuste logi'!$C$5:$C$200,"&lt;="&amp;('1. Seaded'!$C$9+(5-1)*7+6),'3. Puhkuste logi'!$D$5:$D$200,"&gt;="&amp;('1. Seaded'!$C$9+(5-1)*7)))</f>
        <v/>
      </c>
      <c r="G16" s="28">
        <f>IF($A16="","",COUNTIFS('3. Puhkuste logi'!$A$5:$A$200,$A16,'3. Puhkuste logi'!$F$5:$F$200,"Kinnitatud",'3. Puhkuste logi'!$C$5:$C$200,"&lt;="&amp;('1. Seaded'!$C$9+(6-1)*7+6),'3. Puhkuste logi'!$D$5:$D$200,"&gt;="&amp;('1. Seaded'!$C$9+(6-1)*7)))</f>
        <v/>
      </c>
      <c r="H16" s="28">
        <f>IF($A16="","",COUNTIFS('3. Puhkuste logi'!$A$5:$A$200,$A16,'3. Puhkuste logi'!$F$5:$F$200,"Kinnitatud",'3. Puhkuste logi'!$C$5:$C$200,"&lt;="&amp;('1. Seaded'!$C$9+(7-1)*7+6),'3. Puhkuste logi'!$D$5:$D$200,"&gt;="&amp;('1. Seaded'!$C$9+(7-1)*7)))</f>
        <v/>
      </c>
      <c r="I16" s="28">
        <f>IF($A16="","",COUNTIFS('3. Puhkuste logi'!$A$5:$A$200,$A16,'3. Puhkuste logi'!$F$5:$F$200,"Kinnitatud",'3. Puhkuste logi'!$C$5:$C$200,"&lt;="&amp;('1. Seaded'!$C$9+(8-1)*7+6),'3. Puhkuste logi'!$D$5:$D$200,"&gt;="&amp;('1. Seaded'!$C$9+(8-1)*7)))</f>
        <v/>
      </c>
      <c r="J16" s="28">
        <f>IF($A16="","",COUNTIFS('3. Puhkuste logi'!$A$5:$A$200,$A16,'3. Puhkuste logi'!$F$5:$F$200,"Kinnitatud",'3. Puhkuste logi'!$C$5:$C$200,"&lt;="&amp;('1. Seaded'!$C$9+(9-1)*7+6),'3. Puhkuste logi'!$D$5:$D$200,"&gt;="&amp;('1. Seaded'!$C$9+(9-1)*7)))</f>
        <v/>
      </c>
      <c r="K16" s="28">
        <f>IF($A16="","",COUNTIFS('3. Puhkuste logi'!$A$5:$A$200,$A16,'3. Puhkuste logi'!$F$5:$F$200,"Kinnitatud",'3. Puhkuste logi'!$C$5:$C$200,"&lt;="&amp;('1. Seaded'!$C$9+(10-1)*7+6),'3. Puhkuste logi'!$D$5:$D$200,"&gt;="&amp;('1. Seaded'!$C$9+(10-1)*7)))</f>
        <v/>
      </c>
      <c r="L16" s="28">
        <f>IF($A16="","",COUNTIFS('3. Puhkuste logi'!$A$5:$A$200,$A16,'3. Puhkuste logi'!$F$5:$F$200,"Kinnitatud",'3. Puhkuste logi'!$C$5:$C$200,"&lt;="&amp;('1. Seaded'!$C$9+(11-1)*7+6),'3. Puhkuste logi'!$D$5:$D$200,"&gt;="&amp;('1. Seaded'!$C$9+(11-1)*7)))</f>
        <v/>
      </c>
      <c r="M16" s="28">
        <f>IF($A16="","",COUNTIFS('3. Puhkuste logi'!$A$5:$A$200,$A16,'3. Puhkuste logi'!$F$5:$F$200,"Kinnitatud",'3. Puhkuste logi'!$C$5:$C$200,"&lt;="&amp;('1. Seaded'!$C$9+(12-1)*7+6),'3. Puhkuste logi'!$D$5:$D$200,"&gt;="&amp;('1. Seaded'!$C$9+(12-1)*7)))</f>
        <v/>
      </c>
      <c r="N16" s="28">
        <f>IF($A16="","",COUNTIFS('3. Puhkuste logi'!$A$5:$A$200,$A16,'3. Puhkuste logi'!$F$5:$F$200,"Kinnitatud",'3. Puhkuste logi'!$C$5:$C$200,"&lt;="&amp;('1. Seaded'!$C$9+(13-1)*7+6),'3. Puhkuste logi'!$D$5:$D$200,"&gt;="&amp;('1. Seaded'!$C$9+(13-1)*7)))</f>
        <v/>
      </c>
      <c r="O16" s="28">
        <f>IF($A16="","",COUNTIFS('3. Puhkuste logi'!$A$5:$A$200,$A16,'3. Puhkuste logi'!$F$5:$F$200,"Kinnitatud",'3. Puhkuste logi'!$C$5:$C$200,"&lt;="&amp;('1. Seaded'!$C$9+(14-1)*7+6),'3. Puhkuste logi'!$D$5:$D$200,"&gt;="&amp;('1. Seaded'!$C$9+(14-1)*7)))</f>
        <v/>
      </c>
      <c r="P16" s="28">
        <f>IF($A16="","",COUNTIFS('3. Puhkuste logi'!$A$5:$A$200,$A16,'3. Puhkuste logi'!$F$5:$F$200,"Kinnitatud",'3. Puhkuste logi'!$C$5:$C$200,"&lt;="&amp;('1. Seaded'!$C$9+(15-1)*7+6),'3. Puhkuste logi'!$D$5:$D$200,"&gt;="&amp;('1. Seaded'!$C$9+(15-1)*7)))</f>
        <v/>
      </c>
      <c r="Q16" s="28">
        <f>IF($A16="","",COUNTIFS('3. Puhkuste logi'!$A$5:$A$200,$A16,'3. Puhkuste logi'!$F$5:$F$200,"Kinnitatud",'3. Puhkuste logi'!$C$5:$C$200,"&lt;="&amp;('1. Seaded'!$C$9+(16-1)*7+6),'3. Puhkuste logi'!$D$5:$D$200,"&gt;="&amp;('1. Seaded'!$C$9+(16-1)*7)))</f>
        <v/>
      </c>
      <c r="R16" s="28">
        <f>IF($A16="","",COUNTIFS('3. Puhkuste logi'!$A$5:$A$200,$A16,'3. Puhkuste logi'!$F$5:$F$200,"Kinnitatud",'3. Puhkuste logi'!$C$5:$C$200,"&lt;="&amp;('1. Seaded'!$C$9+(17-1)*7+6),'3. Puhkuste logi'!$D$5:$D$200,"&gt;="&amp;('1. Seaded'!$C$9+(17-1)*7)))</f>
        <v/>
      </c>
      <c r="S16" s="28">
        <f>IF($A16="","",COUNTIFS('3. Puhkuste logi'!$A$5:$A$200,$A16,'3. Puhkuste logi'!$F$5:$F$200,"Kinnitatud",'3. Puhkuste logi'!$C$5:$C$200,"&lt;="&amp;('1. Seaded'!$C$9+(18-1)*7+6),'3. Puhkuste logi'!$D$5:$D$200,"&gt;="&amp;('1. Seaded'!$C$9+(18-1)*7)))</f>
        <v/>
      </c>
      <c r="T16" s="28">
        <f>IF($A16="","",COUNTIFS('3. Puhkuste logi'!$A$5:$A$200,$A16,'3. Puhkuste logi'!$F$5:$F$200,"Kinnitatud",'3. Puhkuste logi'!$C$5:$C$200,"&lt;="&amp;('1. Seaded'!$C$9+(19-1)*7+6),'3. Puhkuste logi'!$D$5:$D$200,"&gt;="&amp;('1. Seaded'!$C$9+(19-1)*7)))</f>
        <v/>
      </c>
      <c r="U16" s="28">
        <f>IF($A16="","",COUNTIFS('3. Puhkuste logi'!$A$5:$A$200,$A16,'3. Puhkuste logi'!$F$5:$F$200,"Kinnitatud",'3. Puhkuste logi'!$C$5:$C$200,"&lt;="&amp;('1. Seaded'!$C$9+(20-1)*7+6),'3. Puhkuste logi'!$D$5:$D$200,"&gt;="&amp;('1. Seaded'!$C$9+(20-1)*7)))</f>
        <v/>
      </c>
      <c r="V16" s="28">
        <f>IF($A16="","",COUNTIFS('3. Puhkuste logi'!$A$5:$A$200,$A16,'3. Puhkuste logi'!$F$5:$F$200,"Kinnitatud",'3. Puhkuste logi'!$C$5:$C$200,"&lt;="&amp;('1. Seaded'!$C$9+(21-1)*7+6),'3. Puhkuste logi'!$D$5:$D$200,"&gt;="&amp;('1. Seaded'!$C$9+(21-1)*7)))</f>
        <v/>
      </c>
      <c r="W16" s="28">
        <f>IF($A16="","",COUNTIFS('3. Puhkuste logi'!$A$5:$A$200,$A16,'3. Puhkuste logi'!$F$5:$F$200,"Kinnitatud",'3. Puhkuste logi'!$C$5:$C$200,"&lt;="&amp;('1. Seaded'!$C$9+(22-1)*7+6),'3. Puhkuste logi'!$D$5:$D$200,"&gt;="&amp;('1. Seaded'!$C$9+(22-1)*7)))</f>
        <v/>
      </c>
      <c r="X16" s="28">
        <f>IF($A16="","",COUNTIFS('3. Puhkuste logi'!$A$5:$A$200,$A16,'3. Puhkuste logi'!$F$5:$F$200,"Kinnitatud",'3. Puhkuste logi'!$C$5:$C$200,"&lt;="&amp;('1. Seaded'!$C$9+(23-1)*7+6),'3. Puhkuste logi'!$D$5:$D$200,"&gt;="&amp;('1. Seaded'!$C$9+(23-1)*7)))</f>
        <v/>
      </c>
      <c r="Y16" s="28">
        <f>IF($A16="","",COUNTIFS('3. Puhkuste logi'!$A$5:$A$200,$A16,'3. Puhkuste logi'!$F$5:$F$200,"Kinnitatud",'3. Puhkuste logi'!$C$5:$C$200,"&lt;="&amp;('1. Seaded'!$C$9+(24-1)*7+6),'3. Puhkuste logi'!$D$5:$D$200,"&gt;="&amp;('1. Seaded'!$C$9+(24-1)*7)))</f>
        <v/>
      </c>
      <c r="Z16" s="28">
        <f>IF($A16="","",COUNTIFS('3. Puhkuste logi'!$A$5:$A$200,$A16,'3. Puhkuste logi'!$F$5:$F$200,"Kinnitatud",'3. Puhkuste logi'!$C$5:$C$200,"&lt;="&amp;('1. Seaded'!$C$9+(25-1)*7+6),'3. Puhkuste logi'!$D$5:$D$200,"&gt;="&amp;('1. Seaded'!$C$9+(25-1)*7)))</f>
        <v/>
      </c>
      <c r="AA16" s="28">
        <f>IF($A16="","",COUNTIFS('3. Puhkuste logi'!$A$5:$A$200,$A16,'3. Puhkuste logi'!$F$5:$F$200,"Kinnitatud",'3. Puhkuste logi'!$C$5:$C$200,"&lt;="&amp;('1. Seaded'!$C$9+(26-1)*7+6),'3. Puhkuste logi'!$D$5:$D$200,"&gt;="&amp;('1. Seaded'!$C$9+(26-1)*7)))</f>
        <v/>
      </c>
      <c r="AB16" s="28">
        <f>IF($A16="","",COUNTIFS('3. Puhkuste logi'!$A$5:$A$200,$A16,'3. Puhkuste logi'!$F$5:$F$200,"Kinnitatud",'3. Puhkuste logi'!$C$5:$C$200,"&lt;="&amp;('1. Seaded'!$C$9+(27-1)*7+6),'3. Puhkuste logi'!$D$5:$D$200,"&gt;="&amp;('1. Seaded'!$C$9+(27-1)*7)))</f>
        <v/>
      </c>
      <c r="AC16" s="28">
        <f>IF($A16="","",COUNTIFS('3. Puhkuste logi'!$A$5:$A$200,$A16,'3. Puhkuste logi'!$F$5:$F$200,"Kinnitatud",'3. Puhkuste logi'!$C$5:$C$200,"&lt;="&amp;('1. Seaded'!$C$9+(28-1)*7+6),'3. Puhkuste logi'!$D$5:$D$200,"&gt;="&amp;('1. Seaded'!$C$9+(28-1)*7)))</f>
        <v/>
      </c>
      <c r="AD16" s="28">
        <f>IF($A16="","",COUNTIFS('3. Puhkuste logi'!$A$5:$A$200,$A16,'3. Puhkuste logi'!$F$5:$F$200,"Kinnitatud",'3. Puhkuste logi'!$C$5:$C$200,"&lt;="&amp;('1. Seaded'!$C$9+(29-1)*7+6),'3. Puhkuste logi'!$D$5:$D$200,"&gt;="&amp;('1. Seaded'!$C$9+(29-1)*7)))</f>
        <v/>
      </c>
      <c r="AE16" s="28">
        <f>IF($A16="","",COUNTIFS('3. Puhkuste logi'!$A$5:$A$200,$A16,'3. Puhkuste logi'!$F$5:$F$200,"Kinnitatud",'3. Puhkuste logi'!$C$5:$C$200,"&lt;="&amp;('1. Seaded'!$C$9+(30-1)*7+6),'3. Puhkuste logi'!$D$5:$D$200,"&gt;="&amp;('1. Seaded'!$C$9+(30-1)*7)))</f>
        <v/>
      </c>
      <c r="AF16" s="28">
        <f>IF($A16="","",COUNTIFS('3. Puhkuste logi'!$A$5:$A$200,$A16,'3. Puhkuste logi'!$F$5:$F$200,"Kinnitatud",'3. Puhkuste logi'!$C$5:$C$200,"&lt;="&amp;('1. Seaded'!$C$9+(31-1)*7+6),'3. Puhkuste logi'!$D$5:$D$200,"&gt;="&amp;('1. Seaded'!$C$9+(31-1)*7)))</f>
        <v/>
      </c>
      <c r="AG16" s="28">
        <f>IF($A16="","",COUNTIFS('3. Puhkuste logi'!$A$5:$A$200,$A16,'3. Puhkuste logi'!$F$5:$F$200,"Kinnitatud",'3. Puhkuste logi'!$C$5:$C$200,"&lt;="&amp;('1. Seaded'!$C$9+(32-1)*7+6),'3. Puhkuste logi'!$D$5:$D$200,"&gt;="&amp;('1. Seaded'!$C$9+(32-1)*7)))</f>
        <v/>
      </c>
      <c r="AH16" s="28">
        <f>IF($A16="","",COUNTIFS('3. Puhkuste logi'!$A$5:$A$200,$A16,'3. Puhkuste logi'!$F$5:$F$200,"Kinnitatud",'3. Puhkuste logi'!$C$5:$C$200,"&lt;="&amp;('1. Seaded'!$C$9+(33-1)*7+6),'3. Puhkuste logi'!$D$5:$D$200,"&gt;="&amp;('1. Seaded'!$C$9+(33-1)*7)))</f>
        <v/>
      </c>
      <c r="AI16" s="28">
        <f>IF($A16="","",COUNTIFS('3. Puhkuste logi'!$A$5:$A$200,$A16,'3. Puhkuste logi'!$F$5:$F$200,"Kinnitatud",'3. Puhkuste logi'!$C$5:$C$200,"&lt;="&amp;('1. Seaded'!$C$9+(34-1)*7+6),'3. Puhkuste logi'!$D$5:$D$200,"&gt;="&amp;('1. Seaded'!$C$9+(34-1)*7)))</f>
        <v/>
      </c>
      <c r="AJ16" s="28">
        <f>IF($A16="","",COUNTIFS('3. Puhkuste logi'!$A$5:$A$200,$A16,'3. Puhkuste logi'!$F$5:$F$200,"Kinnitatud",'3. Puhkuste logi'!$C$5:$C$200,"&lt;="&amp;('1. Seaded'!$C$9+(35-1)*7+6),'3. Puhkuste logi'!$D$5:$D$200,"&gt;="&amp;('1. Seaded'!$C$9+(35-1)*7)))</f>
        <v/>
      </c>
      <c r="AK16" s="28">
        <f>IF($A16="","",COUNTIFS('3. Puhkuste logi'!$A$5:$A$200,$A16,'3. Puhkuste logi'!$F$5:$F$200,"Kinnitatud",'3. Puhkuste logi'!$C$5:$C$200,"&lt;="&amp;('1. Seaded'!$C$9+(36-1)*7+6),'3. Puhkuste logi'!$D$5:$D$200,"&gt;="&amp;('1. Seaded'!$C$9+(36-1)*7)))</f>
        <v/>
      </c>
      <c r="AL16" s="28">
        <f>IF($A16="","",COUNTIFS('3. Puhkuste logi'!$A$5:$A$200,$A16,'3. Puhkuste logi'!$F$5:$F$200,"Kinnitatud",'3. Puhkuste logi'!$C$5:$C$200,"&lt;="&amp;('1. Seaded'!$C$9+(37-1)*7+6),'3. Puhkuste logi'!$D$5:$D$200,"&gt;="&amp;('1. Seaded'!$C$9+(37-1)*7)))</f>
        <v/>
      </c>
      <c r="AM16" s="28">
        <f>IF($A16="","",COUNTIFS('3. Puhkuste logi'!$A$5:$A$200,$A16,'3. Puhkuste logi'!$F$5:$F$200,"Kinnitatud",'3. Puhkuste logi'!$C$5:$C$200,"&lt;="&amp;('1. Seaded'!$C$9+(38-1)*7+6),'3. Puhkuste logi'!$D$5:$D$200,"&gt;="&amp;('1. Seaded'!$C$9+(38-1)*7)))</f>
        <v/>
      </c>
      <c r="AN16" s="28">
        <f>IF($A16="","",COUNTIFS('3. Puhkuste logi'!$A$5:$A$200,$A16,'3. Puhkuste logi'!$F$5:$F$200,"Kinnitatud",'3. Puhkuste logi'!$C$5:$C$200,"&lt;="&amp;('1. Seaded'!$C$9+(39-1)*7+6),'3. Puhkuste logi'!$D$5:$D$200,"&gt;="&amp;('1. Seaded'!$C$9+(39-1)*7)))</f>
        <v/>
      </c>
      <c r="AO16" s="28">
        <f>IF($A16="","",COUNTIFS('3. Puhkuste logi'!$A$5:$A$200,$A16,'3. Puhkuste logi'!$F$5:$F$200,"Kinnitatud",'3. Puhkuste logi'!$C$5:$C$200,"&lt;="&amp;('1. Seaded'!$C$9+(40-1)*7+6),'3. Puhkuste logi'!$D$5:$D$200,"&gt;="&amp;('1. Seaded'!$C$9+(40-1)*7)))</f>
        <v/>
      </c>
      <c r="AP16" s="28">
        <f>IF($A16="","",COUNTIFS('3. Puhkuste logi'!$A$5:$A$200,$A16,'3. Puhkuste logi'!$F$5:$F$200,"Kinnitatud",'3. Puhkuste logi'!$C$5:$C$200,"&lt;="&amp;('1. Seaded'!$C$9+(41-1)*7+6),'3. Puhkuste logi'!$D$5:$D$200,"&gt;="&amp;('1. Seaded'!$C$9+(41-1)*7)))</f>
        <v/>
      </c>
      <c r="AQ16" s="28">
        <f>IF($A16="","",COUNTIFS('3. Puhkuste logi'!$A$5:$A$200,$A16,'3. Puhkuste logi'!$F$5:$F$200,"Kinnitatud",'3. Puhkuste logi'!$C$5:$C$200,"&lt;="&amp;('1. Seaded'!$C$9+(42-1)*7+6),'3. Puhkuste logi'!$D$5:$D$200,"&gt;="&amp;('1. Seaded'!$C$9+(42-1)*7)))</f>
        <v/>
      </c>
      <c r="AR16" s="28">
        <f>IF($A16="","",COUNTIFS('3. Puhkuste logi'!$A$5:$A$200,$A16,'3. Puhkuste logi'!$F$5:$F$200,"Kinnitatud",'3. Puhkuste logi'!$C$5:$C$200,"&lt;="&amp;('1. Seaded'!$C$9+(43-1)*7+6),'3. Puhkuste logi'!$D$5:$D$200,"&gt;="&amp;('1. Seaded'!$C$9+(43-1)*7)))</f>
        <v/>
      </c>
      <c r="AS16" s="28">
        <f>IF($A16="","",COUNTIFS('3. Puhkuste logi'!$A$5:$A$200,$A16,'3. Puhkuste logi'!$F$5:$F$200,"Kinnitatud",'3. Puhkuste logi'!$C$5:$C$200,"&lt;="&amp;('1. Seaded'!$C$9+(44-1)*7+6),'3. Puhkuste logi'!$D$5:$D$200,"&gt;="&amp;('1. Seaded'!$C$9+(44-1)*7)))</f>
        <v/>
      </c>
      <c r="AT16" s="28">
        <f>IF($A16="","",COUNTIFS('3. Puhkuste logi'!$A$5:$A$200,$A16,'3. Puhkuste logi'!$F$5:$F$200,"Kinnitatud",'3. Puhkuste logi'!$C$5:$C$200,"&lt;="&amp;('1. Seaded'!$C$9+(45-1)*7+6),'3. Puhkuste logi'!$D$5:$D$200,"&gt;="&amp;('1. Seaded'!$C$9+(45-1)*7)))</f>
        <v/>
      </c>
      <c r="AU16" s="28">
        <f>IF($A16="","",COUNTIFS('3. Puhkuste logi'!$A$5:$A$200,$A16,'3. Puhkuste logi'!$F$5:$F$200,"Kinnitatud",'3. Puhkuste logi'!$C$5:$C$200,"&lt;="&amp;('1. Seaded'!$C$9+(46-1)*7+6),'3. Puhkuste logi'!$D$5:$D$200,"&gt;="&amp;('1. Seaded'!$C$9+(46-1)*7)))</f>
        <v/>
      </c>
      <c r="AV16" s="28">
        <f>IF($A16="","",COUNTIFS('3. Puhkuste logi'!$A$5:$A$200,$A16,'3. Puhkuste logi'!$F$5:$F$200,"Kinnitatud",'3. Puhkuste logi'!$C$5:$C$200,"&lt;="&amp;('1. Seaded'!$C$9+(47-1)*7+6),'3. Puhkuste logi'!$D$5:$D$200,"&gt;="&amp;('1. Seaded'!$C$9+(47-1)*7)))</f>
        <v/>
      </c>
      <c r="AW16" s="28">
        <f>IF($A16="","",COUNTIFS('3. Puhkuste logi'!$A$5:$A$200,$A16,'3. Puhkuste logi'!$F$5:$F$200,"Kinnitatud",'3. Puhkuste logi'!$C$5:$C$200,"&lt;="&amp;('1. Seaded'!$C$9+(48-1)*7+6),'3. Puhkuste logi'!$D$5:$D$200,"&gt;="&amp;('1. Seaded'!$C$9+(48-1)*7)))</f>
        <v/>
      </c>
      <c r="AX16" s="28">
        <f>IF($A16="","",COUNTIFS('3. Puhkuste logi'!$A$5:$A$200,$A16,'3. Puhkuste logi'!$F$5:$F$200,"Kinnitatud",'3. Puhkuste logi'!$C$5:$C$200,"&lt;="&amp;('1. Seaded'!$C$9+(49-1)*7+6),'3. Puhkuste logi'!$D$5:$D$200,"&gt;="&amp;('1. Seaded'!$C$9+(49-1)*7)))</f>
        <v/>
      </c>
      <c r="AY16" s="28">
        <f>IF($A16="","",COUNTIFS('3. Puhkuste logi'!$A$5:$A$200,$A16,'3. Puhkuste logi'!$F$5:$F$200,"Kinnitatud",'3. Puhkuste logi'!$C$5:$C$200,"&lt;="&amp;('1. Seaded'!$C$9+(50-1)*7+6),'3. Puhkuste logi'!$D$5:$D$200,"&gt;="&amp;('1. Seaded'!$C$9+(50-1)*7)))</f>
        <v/>
      </c>
      <c r="AZ16" s="28">
        <f>IF($A16="","",COUNTIFS('3. Puhkuste logi'!$A$5:$A$200,$A16,'3. Puhkuste logi'!$F$5:$F$200,"Kinnitatud",'3. Puhkuste logi'!$C$5:$C$200,"&lt;="&amp;('1. Seaded'!$C$9+(51-1)*7+6),'3. Puhkuste logi'!$D$5:$D$200,"&gt;="&amp;('1. Seaded'!$C$9+(51-1)*7)))</f>
        <v/>
      </c>
      <c r="BA16" s="28">
        <f>IF($A16="","",COUNTIFS('3. Puhkuste logi'!$A$5:$A$200,$A16,'3. Puhkuste logi'!$F$5:$F$200,"Kinnitatud",'3. Puhkuste logi'!$C$5:$C$200,"&lt;="&amp;('1. Seaded'!$C$9+(52-1)*7+6),'3. Puhkuste logi'!$D$5:$D$200,"&gt;="&amp;('1. Seaded'!$C$9+(52-1)*7)))</f>
        <v/>
      </c>
    </row>
    <row r="17">
      <c r="A17" s="19">
        <f>IF('2. Töötajad'!A17="","",'2. Töötajad'!A17)</f>
        <v/>
      </c>
      <c r="B17" s="28">
        <f>IF($A17="","",COUNTIFS('3. Puhkuste logi'!$A$5:$A$200,$A17,'3. Puhkuste logi'!$F$5:$F$200,"Kinnitatud",'3. Puhkuste logi'!$C$5:$C$200,"&lt;="&amp;('1. Seaded'!$C$9+(1-1)*7+6),'3. Puhkuste logi'!$D$5:$D$200,"&gt;="&amp;('1. Seaded'!$C$9+(1-1)*7)))</f>
        <v/>
      </c>
      <c r="C17" s="28">
        <f>IF($A17="","",COUNTIFS('3. Puhkuste logi'!$A$5:$A$200,$A17,'3. Puhkuste logi'!$F$5:$F$200,"Kinnitatud",'3. Puhkuste logi'!$C$5:$C$200,"&lt;="&amp;('1. Seaded'!$C$9+(2-1)*7+6),'3. Puhkuste logi'!$D$5:$D$200,"&gt;="&amp;('1. Seaded'!$C$9+(2-1)*7)))</f>
        <v/>
      </c>
      <c r="D17" s="28">
        <f>IF($A17="","",COUNTIFS('3. Puhkuste logi'!$A$5:$A$200,$A17,'3. Puhkuste logi'!$F$5:$F$200,"Kinnitatud",'3. Puhkuste logi'!$C$5:$C$200,"&lt;="&amp;('1. Seaded'!$C$9+(3-1)*7+6),'3. Puhkuste logi'!$D$5:$D$200,"&gt;="&amp;('1. Seaded'!$C$9+(3-1)*7)))</f>
        <v/>
      </c>
      <c r="E17" s="28">
        <f>IF($A17="","",COUNTIFS('3. Puhkuste logi'!$A$5:$A$200,$A17,'3. Puhkuste logi'!$F$5:$F$200,"Kinnitatud",'3. Puhkuste logi'!$C$5:$C$200,"&lt;="&amp;('1. Seaded'!$C$9+(4-1)*7+6),'3. Puhkuste logi'!$D$5:$D$200,"&gt;="&amp;('1. Seaded'!$C$9+(4-1)*7)))</f>
        <v/>
      </c>
      <c r="F17" s="28">
        <f>IF($A17="","",COUNTIFS('3. Puhkuste logi'!$A$5:$A$200,$A17,'3. Puhkuste logi'!$F$5:$F$200,"Kinnitatud",'3. Puhkuste logi'!$C$5:$C$200,"&lt;="&amp;('1. Seaded'!$C$9+(5-1)*7+6),'3. Puhkuste logi'!$D$5:$D$200,"&gt;="&amp;('1. Seaded'!$C$9+(5-1)*7)))</f>
        <v/>
      </c>
      <c r="G17" s="28">
        <f>IF($A17="","",COUNTIFS('3. Puhkuste logi'!$A$5:$A$200,$A17,'3. Puhkuste logi'!$F$5:$F$200,"Kinnitatud",'3. Puhkuste logi'!$C$5:$C$200,"&lt;="&amp;('1. Seaded'!$C$9+(6-1)*7+6),'3. Puhkuste logi'!$D$5:$D$200,"&gt;="&amp;('1. Seaded'!$C$9+(6-1)*7)))</f>
        <v/>
      </c>
      <c r="H17" s="28">
        <f>IF($A17="","",COUNTIFS('3. Puhkuste logi'!$A$5:$A$200,$A17,'3. Puhkuste logi'!$F$5:$F$200,"Kinnitatud",'3. Puhkuste logi'!$C$5:$C$200,"&lt;="&amp;('1. Seaded'!$C$9+(7-1)*7+6),'3. Puhkuste logi'!$D$5:$D$200,"&gt;="&amp;('1. Seaded'!$C$9+(7-1)*7)))</f>
        <v/>
      </c>
      <c r="I17" s="28">
        <f>IF($A17="","",COUNTIFS('3. Puhkuste logi'!$A$5:$A$200,$A17,'3. Puhkuste logi'!$F$5:$F$200,"Kinnitatud",'3. Puhkuste logi'!$C$5:$C$200,"&lt;="&amp;('1. Seaded'!$C$9+(8-1)*7+6),'3. Puhkuste logi'!$D$5:$D$200,"&gt;="&amp;('1. Seaded'!$C$9+(8-1)*7)))</f>
        <v/>
      </c>
      <c r="J17" s="28">
        <f>IF($A17="","",COUNTIFS('3. Puhkuste logi'!$A$5:$A$200,$A17,'3. Puhkuste logi'!$F$5:$F$200,"Kinnitatud",'3. Puhkuste logi'!$C$5:$C$200,"&lt;="&amp;('1. Seaded'!$C$9+(9-1)*7+6),'3. Puhkuste logi'!$D$5:$D$200,"&gt;="&amp;('1. Seaded'!$C$9+(9-1)*7)))</f>
        <v/>
      </c>
      <c r="K17" s="28">
        <f>IF($A17="","",COUNTIFS('3. Puhkuste logi'!$A$5:$A$200,$A17,'3. Puhkuste logi'!$F$5:$F$200,"Kinnitatud",'3. Puhkuste logi'!$C$5:$C$200,"&lt;="&amp;('1. Seaded'!$C$9+(10-1)*7+6),'3. Puhkuste logi'!$D$5:$D$200,"&gt;="&amp;('1. Seaded'!$C$9+(10-1)*7)))</f>
        <v/>
      </c>
      <c r="L17" s="28">
        <f>IF($A17="","",COUNTIFS('3. Puhkuste logi'!$A$5:$A$200,$A17,'3. Puhkuste logi'!$F$5:$F$200,"Kinnitatud",'3. Puhkuste logi'!$C$5:$C$200,"&lt;="&amp;('1. Seaded'!$C$9+(11-1)*7+6),'3. Puhkuste logi'!$D$5:$D$200,"&gt;="&amp;('1. Seaded'!$C$9+(11-1)*7)))</f>
        <v/>
      </c>
      <c r="M17" s="28">
        <f>IF($A17="","",COUNTIFS('3. Puhkuste logi'!$A$5:$A$200,$A17,'3. Puhkuste logi'!$F$5:$F$200,"Kinnitatud",'3. Puhkuste logi'!$C$5:$C$200,"&lt;="&amp;('1. Seaded'!$C$9+(12-1)*7+6),'3. Puhkuste logi'!$D$5:$D$200,"&gt;="&amp;('1. Seaded'!$C$9+(12-1)*7)))</f>
        <v/>
      </c>
      <c r="N17" s="28">
        <f>IF($A17="","",COUNTIFS('3. Puhkuste logi'!$A$5:$A$200,$A17,'3. Puhkuste logi'!$F$5:$F$200,"Kinnitatud",'3. Puhkuste logi'!$C$5:$C$200,"&lt;="&amp;('1. Seaded'!$C$9+(13-1)*7+6),'3. Puhkuste logi'!$D$5:$D$200,"&gt;="&amp;('1. Seaded'!$C$9+(13-1)*7)))</f>
        <v/>
      </c>
      <c r="O17" s="28">
        <f>IF($A17="","",COUNTIFS('3. Puhkuste logi'!$A$5:$A$200,$A17,'3. Puhkuste logi'!$F$5:$F$200,"Kinnitatud",'3. Puhkuste logi'!$C$5:$C$200,"&lt;="&amp;('1. Seaded'!$C$9+(14-1)*7+6),'3. Puhkuste logi'!$D$5:$D$200,"&gt;="&amp;('1. Seaded'!$C$9+(14-1)*7)))</f>
        <v/>
      </c>
      <c r="P17" s="28">
        <f>IF($A17="","",COUNTIFS('3. Puhkuste logi'!$A$5:$A$200,$A17,'3. Puhkuste logi'!$F$5:$F$200,"Kinnitatud",'3. Puhkuste logi'!$C$5:$C$200,"&lt;="&amp;('1. Seaded'!$C$9+(15-1)*7+6),'3. Puhkuste logi'!$D$5:$D$200,"&gt;="&amp;('1. Seaded'!$C$9+(15-1)*7)))</f>
        <v/>
      </c>
      <c r="Q17" s="28">
        <f>IF($A17="","",COUNTIFS('3. Puhkuste logi'!$A$5:$A$200,$A17,'3. Puhkuste logi'!$F$5:$F$200,"Kinnitatud",'3. Puhkuste logi'!$C$5:$C$200,"&lt;="&amp;('1. Seaded'!$C$9+(16-1)*7+6),'3. Puhkuste logi'!$D$5:$D$200,"&gt;="&amp;('1. Seaded'!$C$9+(16-1)*7)))</f>
        <v/>
      </c>
      <c r="R17" s="28">
        <f>IF($A17="","",COUNTIFS('3. Puhkuste logi'!$A$5:$A$200,$A17,'3. Puhkuste logi'!$F$5:$F$200,"Kinnitatud",'3. Puhkuste logi'!$C$5:$C$200,"&lt;="&amp;('1. Seaded'!$C$9+(17-1)*7+6),'3. Puhkuste logi'!$D$5:$D$200,"&gt;="&amp;('1. Seaded'!$C$9+(17-1)*7)))</f>
        <v/>
      </c>
      <c r="S17" s="28">
        <f>IF($A17="","",COUNTIFS('3. Puhkuste logi'!$A$5:$A$200,$A17,'3. Puhkuste logi'!$F$5:$F$200,"Kinnitatud",'3. Puhkuste logi'!$C$5:$C$200,"&lt;="&amp;('1. Seaded'!$C$9+(18-1)*7+6),'3. Puhkuste logi'!$D$5:$D$200,"&gt;="&amp;('1. Seaded'!$C$9+(18-1)*7)))</f>
        <v/>
      </c>
      <c r="T17" s="28">
        <f>IF($A17="","",COUNTIFS('3. Puhkuste logi'!$A$5:$A$200,$A17,'3. Puhkuste logi'!$F$5:$F$200,"Kinnitatud",'3. Puhkuste logi'!$C$5:$C$200,"&lt;="&amp;('1. Seaded'!$C$9+(19-1)*7+6),'3. Puhkuste logi'!$D$5:$D$200,"&gt;="&amp;('1. Seaded'!$C$9+(19-1)*7)))</f>
        <v/>
      </c>
      <c r="U17" s="28">
        <f>IF($A17="","",COUNTIFS('3. Puhkuste logi'!$A$5:$A$200,$A17,'3. Puhkuste logi'!$F$5:$F$200,"Kinnitatud",'3. Puhkuste logi'!$C$5:$C$200,"&lt;="&amp;('1. Seaded'!$C$9+(20-1)*7+6),'3. Puhkuste logi'!$D$5:$D$200,"&gt;="&amp;('1. Seaded'!$C$9+(20-1)*7)))</f>
        <v/>
      </c>
      <c r="V17" s="28">
        <f>IF($A17="","",COUNTIFS('3. Puhkuste logi'!$A$5:$A$200,$A17,'3. Puhkuste logi'!$F$5:$F$200,"Kinnitatud",'3. Puhkuste logi'!$C$5:$C$200,"&lt;="&amp;('1. Seaded'!$C$9+(21-1)*7+6),'3. Puhkuste logi'!$D$5:$D$200,"&gt;="&amp;('1. Seaded'!$C$9+(21-1)*7)))</f>
        <v/>
      </c>
      <c r="W17" s="28">
        <f>IF($A17="","",COUNTIFS('3. Puhkuste logi'!$A$5:$A$200,$A17,'3. Puhkuste logi'!$F$5:$F$200,"Kinnitatud",'3. Puhkuste logi'!$C$5:$C$200,"&lt;="&amp;('1. Seaded'!$C$9+(22-1)*7+6),'3. Puhkuste logi'!$D$5:$D$200,"&gt;="&amp;('1. Seaded'!$C$9+(22-1)*7)))</f>
        <v/>
      </c>
      <c r="X17" s="28">
        <f>IF($A17="","",COUNTIFS('3. Puhkuste logi'!$A$5:$A$200,$A17,'3. Puhkuste logi'!$F$5:$F$200,"Kinnitatud",'3. Puhkuste logi'!$C$5:$C$200,"&lt;="&amp;('1. Seaded'!$C$9+(23-1)*7+6),'3. Puhkuste logi'!$D$5:$D$200,"&gt;="&amp;('1. Seaded'!$C$9+(23-1)*7)))</f>
        <v/>
      </c>
      <c r="Y17" s="28">
        <f>IF($A17="","",COUNTIFS('3. Puhkuste logi'!$A$5:$A$200,$A17,'3. Puhkuste logi'!$F$5:$F$200,"Kinnitatud",'3. Puhkuste logi'!$C$5:$C$200,"&lt;="&amp;('1. Seaded'!$C$9+(24-1)*7+6),'3. Puhkuste logi'!$D$5:$D$200,"&gt;="&amp;('1. Seaded'!$C$9+(24-1)*7)))</f>
        <v/>
      </c>
      <c r="Z17" s="28">
        <f>IF($A17="","",COUNTIFS('3. Puhkuste logi'!$A$5:$A$200,$A17,'3. Puhkuste logi'!$F$5:$F$200,"Kinnitatud",'3. Puhkuste logi'!$C$5:$C$200,"&lt;="&amp;('1. Seaded'!$C$9+(25-1)*7+6),'3. Puhkuste logi'!$D$5:$D$200,"&gt;="&amp;('1. Seaded'!$C$9+(25-1)*7)))</f>
        <v/>
      </c>
      <c r="AA17" s="28">
        <f>IF($A17="","",COUNTIFS('3. Puhkuste logi'!$A$5:$A$200,$A17,'3. Puhkuste logi'!$F$5:$F$200,"Kinnitatud",'3. Puhkuste logi'!$C$5:$C$200,"&lt;="&amp;('1. Seaded'!$C$9+(26-1)*7+6),'3. Puhkuste logi'!$D$5:$D$200,"&gt;="&amp;('1. Seaded'!$C$9+(26-1)*7)))</f>
        <v/>
      </c>
      <c r="AB17" s="28">
        <f>IF($A17="","",COUNTIFS('3. Puhkuste logi'!$A$5:$A$200,$A17,'3. Puhkuste logi'!$F$5:$F$200,"Kinnitatud",'3. Puhkuste logi'!$C$5:$C$200,"&lt;="&amp;('1. Seaded'!$C$9+(27-1)*7+6),'3. Puhkuste logi'!$D$5:$D$200,"&gt;="&amp;('1. Seaded'!$C$9+(27-1)*7)))</f>
        <v/>
      </c>
      <c r="AC17" s="28">
        <f>IF($A17="","",COUNTIFS('3. Puhkuste logi'!$A$5:$A$200,$A17,'3. Puhkuste logi'!$F$5:$F$200,"Kinnitatud",'3. Puhkuste logi'!$C$5:$C$200,"&lt;="&amp;('1. Seaded'!$C$9+(28-1)*7+6),'3. Puhkuste logi'!$D$5:$D$200,"&gt;="&amp;('1. Seaded'!$C$9+(28-1)*7)))</f>
        <v/>
      </c>
      <c r="AD17" s="28">
        <f>IF($A17="","",COUNTIFS('3. Puhkuste logi'!$A$5:$A$200,$A17,'3. Puhkuste logi'!$F$5:$F$200,"Kinnitatud",'3. Puhkuste logi'!$C$5:$C$200,"&lt;="&amp;('1. Seaded'!$C$9+(29-1)*7+6),'3. Puhkuste logi'!$D$5:$D$200,"&gt;="&amp;('1. Seaded'!$C$9+(29-1)*7)))</f>
        <v/>
      </c>
      <c r="AE17" s="28">
        <f>IF($A17="","",COUNTIFS('3. Puhkuste logi'!$A$5:$A$200,$A17,'3. Puhkuste logi'!$F$5:$F$200,"Kinnitatud",'3. Puhkuste logi'!$C$5:$C$200,"&lt;="&amp;('1. Seaded'!$C$9+(30-1)*7+6),'3. Puhkuste logi'!$D$5:$D$200,"&gt;="&amp;('1. Seaded'!$C$9+(30-1)*7)))</f>
        <v/>
      </c>
      <c r="AF17" s="28">
        <f>IF($A17="","",COUNTIFS('3. Puhkuste logi'!$A$5:$A$200,$A17,'3. Puhkuste logi'!$F$5:$F$200,"Kinnitatud",'3. Puhkuste logi'!$C$5:$C$200,"&lt;="&amp;('1. Seaded'!$C$9+(31-1)*7+6),'3. Puhkuste logi'!$D$5:$D$200,"&gt;="&amp;('1. Seaded'!$C$9+(31-1)*7)))</f>
        <v/>
      </c>
      <c r="AG17" s="28">
        <f>IF($A17="","",COUNTIFS('3. Puhkuste logi'!$A$5:$A$200,$A17,'3. Puhkuste logi'!$F$5:$F$200,"Kinnitatud",'3. Puhkuste logi'!$C$5:$C$200,"&lt;="&amp;('1. Seaded'!$C$9+(32-1)*7+6),'3. Puhkuste logi'!$D$5:$D$200,"&gt;="&amp;('1. Seaded'!$C$9+(32-1)*7)))</f>
        <v/>
      </c>
      <c r="AH17" s="28">
        <f>IF($A17="","",COUNTIFS('3. Puhkuste logi'!$A$5:$A$200,$A17,'3. Puhkuste logi'!$F$5:$F$200,"Kinnitatud",'3. Puhkuste logi'!$C$5:$C$200,"&lt;="&amp;('1. Seaded'!$C$9+(33-1)*7+6),'3. Puhkuste logi'!$D$5:$D$200,"&gt;="&amp;('1. Seaded'!$C$9+(33-1)*7)))</f>
        <v/>
      </c>
      <c r="AI17" s="28">
        <f>IF($A17="","",COUNTIFS('3. Puhkuste logi'!$A$5:$A$200,$A17,'3. Puhkuste logi'!$F$5:$F$200,"Kinnitatud",'3. Puhkuste logi'!$C$5:$C$200,"&lt;="&amp;('1. Seaded'!$C$9+(34-1)*7+6),'3. Puhkuste logi'!$D$5:$D$200,"&gt;="&amp;('1. Seaded'!$C$9+(34-1)*7)))</f>
        <v/>
      </c>
      <c r="AJ17" s="28">
        <f>IF($A17="","",COUNTIFS('3. Puhkuste logi'!$A$5:$A$200,$A17,'3. Puhkuste logi'!$F$5:$F$200,"Kinnitatud",'3. Puhkuste logi'!$C$5:$C$200,"&lt;="&amp;('1. Seaded'!$C$9+(35-1)*7+6),'3. Puhkuste logi'!$D$5:$D$200,"&gt;="&amp;('1. Seaded'!$C$9+(35-1)*7)))</f>
        <v/>
      </c>
      <c r="AK17" s="28">
        <f>IF($A17="","",COUNTIFS('3. Puhkuste logi'!$A$5:$A$200,$A17,'3. Puhkuste logi'!$F$5:$F$200,"Kinnitatud",'3. Puhkuste logi'!$C$5:$C$200,"&lt;="&amp;('1. Seaded'!$C$9+(36-1)*7+6),'3. Puhkuste logi'!$D$5:$D$200,"&gt;="&amp;('1. Seaded'!$C$9+(36-1)*7)))</f>
        <v/>
      </c>
      <c r="AL17" s="28">
        <f>IF($A17="","",COUNTIFS('3. Puhkuste logi'!$A$5:$A$200,$A17,'3. Puhkuste logi'!$F$5:$F$200,"Kinnitatud",'3. Puhkuste logi'!$C$5:$C$200,"&lt;="&amp;('1. Seaded'!$C$9+(37-1)*7+6),'3. Puhkuste logi'!$D$5:$D$200,"&gt;="&amp;('1. Seaded'!$C$9+(37-1)*7)))</f>
        <v/>
      </c>
      <c r="AM17" s="28">
        <f>IF($A17="","",COUNTIFS('3. Puhkuste logi'!$A$5:$A$200,$A17,'3. Puhkuste logi'!$F$5:$F$200,"Kinnitatud",'3. Puhkuste logi'!$C$5:$C$200,"&lt;="&amp;('1. Seaded'!$C$9+(38-1)*7+6),'3. Puhkuste logi'!$D$5:$D$200,"&gt;="&amp;('1. Seaded'!$C$9+(38-1)*7)))</f>
        <v/>
      </c>
      <c r="AN17" s="28">
        <f>IF($A17="","",COUNTIFS('3. Puhkuste logi'!$A$5:$A$200,$A17,'3. Puhkuste logi'!$F$5:$F$200,"Kinnitatud",'3. Puhkuste logi'!$C$5:$C$200,"&lt;="&amp;('1. Seaded'!$C$9+(39-1)*7+6),'3. Puhkuste logi'!$D$5:$D$200,"&gt;="&amp;('1. Seaded'!$C$9+(39-1)*7)))</f>
        <v/>
      </c>
      <c r="AO17" s="28">
        <f>IF($A17="","",COUNTIFS('3. Puhkuste logi'!$A$5:$A$200,$A17,'3. Puhkuste logi'!$F$5:$F$200,"Kinnitatud",'3. Puhkuste logi'!$C$5:$C$200,"&lt;="&amp;('1. Seaded'!$C$9+(40-1)*7+6),'3. Puhkuste logi'!$D$5:$D$200,"&gt;="&amp;('1. Seaded'!$C$9+(40-1)*7)))</f>
        <v/>
      </c>
      <c r="AP17" s="28">
        <f>IF($A17="","",COUNTIFS('3. Puhkuste logi'!$A$5:$A$200,$A17,'3. Puhkuste logi'!$F$5:$F$200,"Kinnitatud",'3. Puhkuste logi'!$C$5:$C$200,"&lt;="&amp;('1. Seaded'!$C$9+(41-1)*7+6),'3. Puhkuste logi'!$D$5:$D$200,"&gt;="&amp;('1. Seaded'!$C$9+(41-1)*7)))</f>
        <v/>
      </c>
      <c r="AQ17" s="28">
        <f>IF($A17="","",COUNTIFS('3. Puhkuste logi'!$A$5:$A$200,$A17,'3. Puhkuste logi'!$F$5:$F$200,"Kinnitatud",'3. Puhkuste logi'!$C$5:$C$200,"&lt;="&amp;('1. Seaded'!$C$9+(42-1)*7+6),'3. Puhkuste logi'!$D$5:$D$200,"&gt;="&amp;('1. Seaded'!$C$9+(42-1)*7)))</f>
        <v/>
      </c>
      <c r="AR17" s="28">
        <f>IF($A17="","",COUNTIFS('3. Puhkuste logi'!$A$5:$A$200,$A17,'3. Puhkuste logi'!$F$5:$F$200,"Kinnitatud",'3. Puhkuste logi'!$C$5:$C$200,"&lt;="&amp;('1. Seaded'!$C$9+(43-1)*7+6),'3. Puhkuste logi'!$D$5:$D$200,"&gt;="&amp;('1. Seaded'!$C$9+(43-1)*7)))</f>
        <v/>
      </c>
      <c r="AS17" s="28">
        <f>IF($A17="","",COUNTIFS('3. Puhkuste logi'!$A$5:$A$200,$A17,'3. Puhkuste logi'!$F$5:$F$200,"Kinnitatud",'3. Puhkuste logi'!$C$5:$C$200,"&lt;="&amp;('1. Seaded'!$C$9+(44-1)*7+6),'3. Puhkuste logi'!$D$5:$D$200,"&gt;="&amp;('1. Seaded'!$C$9+(44-1)*7)))</f>
        <v/>
      </c>
      <c r="AT17" s="28">
        <f>IF($A17="","",COUNTIFS('3. Puhkuste logi'!$A$5:$A$200,$A17,'3. Puhkuste logi'!$F$5:$F$200,"Kinnitatud",'3. Puhkuste logi'!$C$5:$C$200,"&lt;="&amp;('1. Seaded'!$C$9+(45-1)*7+6),'3. Puhkuste logi'!$D$5:$D$200,"&gt;="&amp;('1. Seaded'!$C$9+(45-1)*7)))</f>
        <v/>
      </c>
      <c r="AU17" s="28">
        <f>IF($A17="","",COUNTIFS('3. Puhkuste logi'!$A$5:$A$200,$A17,'3. Puhkuste logi'!$F$5:$F$200,"Kinnitatud",'3. Puhkuste logi'!$C$5:$C$200,"&lt;="&amp;('1. Seaded'!$C$9+(46-1)*7+6),'3. Puhkuste logi'!$D$5:$D$200,"&gt;="&amp;('1. Seaded'!$C$9+(46-1)*7)))</f>
        <v/>
      </c>
      <c r="AV17" s="28">
        <f>IF($A17="","",COUNTIFS('3. Puhkuste logi'!$A$5:$A$200,$A17,'3. Puhkuste logi'!$F$5:$F$200,"Kinnitatud",'3. Puhkuste logi'!$C$5:$C$200,"&lt;="&amp;('1. Seaded'!$C$9+(47-1)*7+6),'3. Puhkuste logi'!$D$5:$D$200,"&gt;="&amp;('1. Seaded'!$C$9+(47-1)*7)))</f>
        <v/>
      </c>
      <c r="AW17" s="28">
        <f>IF($A17="","",COUNTIFS('3. Puhkuste logi'!$A$5:$A$200,$A17,'3. Puhkuste logi'!$F$5:$F$200,"Kinnitatud",'3. Puhkuste logi'!$C$5:$C$200,"&lt;="&amp;('1. Seaded'!$C$9+(48-1)*7+6),'3. Puhkuste logi'!$D$5:$D$200,"&gt;="&amp;('1. Seaded'!$C$9+(48-1)*7)))</f>
        <v/>
      </c>
      <c r="AX17" s="28">
        <f>IF($A17="","",COUNTIFS('3. Puhkuste logi'!$A$5:$A$200,$A17,'3. Puhkuste logi'!$F$5:$F$200,"Kinnitatud",'3. Puhkuste logi'!$C$5:$C$200,"&lt;="&amp;('1. Seaded'!$C$9+(49-1)*7+6),'3. Puhkuste logi'!$D$5:$D$200,"&gt;="&amp;('1. Seaded'!$C$9+(49-1)*7)))</f>
        <v/>
      </c>
      <c r="AY17" s="28">
        <f>IF($A17="","",COUNTIFS('3. Puhkuste logi'!$A$5:$A$200,$A17,'3. Puhkuste logi'!$F$5:$F$200,"Kinnitatud",'3. Puhkuste logi'!$C$5:$C$200,"&lt;="&amp;('1. Seaded'!$C$9+(50-1)*7+6),'3. Puhkuste logi'!$D$5:$D$200,"&gt;="&amp;('1. Seaded'!$C$9+(50-1)*7)))</f>
        <v/>
      </c>
      <c r="AZ17" s="28">
        <f>IF($A17="","",COUNTIFS('3. Puhkuste logi'!$A$5:$A$200,$A17,'3. Puhkuste logi'!$F$5:$F$200,"Kinnitatud",'3. Puhkuste logi'!$C$5:$C$200,"&lt;="&amp;('1. Seaded'!$C$9+(51-1)*7+6),'3. Puhkuste logi'!$D$5:$D$200,"&gt;="&amp;('1. Seaded'!$C$9+(51-1)*7)))</f>
        <v/>
      </c>
      <c r="BA17" s="28">
        <f>IF($A17="","",COUNTIFS('3. Puhkuste logi'!$A$5:$A$200,$A17,'3. Puhkuste logi'!$F$5:$F$200,"Kinnitatud",'3. Puhkuste logi'!$C$5:$C$200,"&lt;="&amp;('1. Seaded'!$C$9+(52-1)*7+6),'3. Puhkuste logi'!$D$5:$D$200,"&gt;="&amp;('1. Seaded'!$C$9+(52-1)*7)))</f>
        <v/>
      </c>
    </row>
    <row r="18">
      <c r="A18" s="19">
        <f>IF('2. Töötajad'!A18="","",'2. Töötajad'!A18)</f>
        <v/>
      </c>
      <c r="B18" s="28">
        <f>IF($A18="","",COUNTIFS('3. Puhkuste logi'!$A$5:$A$200,$A18,'3. Puhkuste logi'!$F$5:$F$200,"Kinnitatud",'3. Puhkuste logi'!$C$5:$C$200,"&lt;="&amp;('1. Seaded'!$C$9+(1-1)*7+6),'3. Puhkuste logi'!$D$5:$D$200,"&gt;="&amp;('1. Seaded'!$C$9+(1-1)*7)))</f>
        <v/>
      </c>
      <c r="C18" s="28">
        <f>IF($A18="","",COUNTIFS('3. Puhkuste logi'!$A$5:$A$200,$A18,'3. Puhkuste logi'!$F$5:$F$200,"Kinnitatud",'3. Puhkuste logi'!$C$5:$C$200,"&lt;="&amp;('1. Seaded'!$C$9+(2-1)*7+6),'3. Puhkuste logi'!$D$5:$D$200,"&gt;="&amp;('1. Seaded'!$C$9+(2-1)*7)))</f>
        <v/>
      </c>
      <c r="D18" s="28">
        <f>IF($A18="","",COUNTIFS('3. Puhkuste logi'!$A$5:$A$200,$A18,'3. Puhkuste logi'!$F$5:$F$200,"Kinnitatud",'3. Puhkuste logi'!$C$5:$C$200,"&lt;="&amp;('1. Seaded'!$C$9+(3-1)*7+6),'3. Puhkuste logi'!$D$5:$D$200,"&gt;="&amp;('1. Seaded'!$C$9+(3-1)*7)))</f>
        <v/>
      </c>
      <c r="E18" s="28">
        <f>IF($A18="","",COUNTIFS('3. Puhkuste logi'!$A$5:$A$200,$A18,'3. Puhkuste logi'!$F$5:$F$200,"Kinnitatud",'3. Puhkuste logi'!$C$5:$C$200,"&lt;="&amp;('1. Seaded'!$C$9+(4-1)*7+6),'3. Puhkuste logi'!$D$5:$D$200,"&gt;="&amp;('1. Seaded'!$C$9+(4-1)*7)))</f>
        <v/>
      </c>
      <c r="F18" s="28">
        <f>IF($A18="","",COUNTIFS('3. Puhkuste logi'!$A$5:$A$200,$A18,'3. Puhkuste logi'!$F$5:$F$200,"Kinnitatud",'3. Puhkuste logi'!$C$5:$C$200,"&lt;="&amp;('1. Seaded'!$C$9+(5-1)*7+6),'3. Puhkuste logi'!$D$5:$D$200,"&gt;="&amp;('1. Seaded'!$C$9+(5-1)*7)))</f>
        <v/>
      </c>
      <c r="G18" s="28">
        <f>IF($A18="","",COUNTIFS('3. Puhkuste logi'!$A$5:$A$200,$A18,'3. Puhkuste logi'!$F$5:$F$200,"Kinnitatud",'3. Puhkuste logi'!$C$5:$C$200,"&lt;="&amp;('1. Seaded'!$C$9+(6-1)*7+6),'3. Puhkuste logi'!$D$5:$D$200,"&gt;="&amp;('1. Seaded'!$C$9+(6-1)*7)))</f>
        <v/>
      </c>
      <c r="H18" s="28">
        <f>IF($A18="","",COUNTIFS('3. Puhkuste logi'!$A$5:$A$200,$A18,'3. Puhkuste logi'!$F$5:$F$200,"Kinnitatud",'3. Puhkuste logi'!$C$5:$C$200,"&lt;="&amp;('1. Seaded'!$C$9+(7-1)*7+6),'3. Puhkuste logi'!$D$5:$D$200,"&gt;="&amp;('1. Seaded'!$C$9+(7-1)*7)))</f>
        <v/>
      </c>
      <c r="I18" s="28">
        <f>IF($A18="","",COUNTIFS('3. Puhkuste logi'!$A$5:$A$200,$A18,'3. Puhkuste logi'!$F$5:$F$200,"Kinnitatud",'3. Puhkuste logi'!$C$5:$C$200,"&lt;="&amp;('1. Seaded'!$C$9+(8-1)*7+6),'3. Puhkuste logi'!$D$5:$D$200,"&gt;="&amp;('1. Seaded'!$C$9+(8-1)*7)))</f>
        <v/>
      </c>
      <c r="J18" s="28">
        <f>IF($A18="","",COUNTIFS('3. Puhkuste logi'!$A$5:$A$200,$A18,'3. Puhkuste logi'!$F$5:$F$200,"Kinnitatud",'3. Puhkuste logi'!$C$5:$C$200,"&lt;="&amp;('1. Seaded'!$C$9+(9-1)*7+6),'3. Puhkuste logi'!$D$5:$D$200,"&gt;="&amp;('1. Seaded'!$C$9+(9-1)*7)))</f>
        <v/>
      </c>
      <c r="K18" s="28">
        <f>IF($A18="","",COUNTIFS('3. Puhkuste logi'!$A$5:$A$200,$A18,'3. Puhkuste logi'!$F$5:$F$200,"Kinnitatud",'3. Puhkuste logi'!$C$5:$C$200,"&lt;="&amp;('1. Seaded'!$C$9+(10-1)*7+6),'3. Puhkuste logi'!$D$5:$D$200,"&gt;="&amp;('1. Seaded'!$C$9+(10-1)*7)))</f>
        <v/>
      </c>
      <c r="L18" s="28">
        <f>IF($A18="","",COUNTIFS('3. Puhkuste logi'!$A$5:$A$200,$A18,'3. Puhkuste logi'!$F$5:$F$200,"Kinnitatud",'3. Puhkuste logi'!$C$5:$C$200,"&lt;="&amp;('1. Seaded'!$C$9+(11-1)*7+6),'3. Puhkuste logi'!$D$5:$D$200,"&gt;="&amp;('1. Seaded'!$C$9+(11-1)*7)))</f>
        <v/>
      </c>
      <c r="M18" s="28">
        <f>IF($A18="","",COUNTIFS('3. Puhkuste logi'!$A$5:$A$200,$A18,'3. Puhkuste logi'!$F$5:$F$200,"Kinnitatud",'3. Puhkuste logi'!$C$5:$C$200,"&lt;="&amp;('1. Seaded'!$C$9+(12-1)*7+6),'3. Puhkuste logi'!$D$5:$D$200,"&gt;="&amp;('1. Seaded'!$C$9+(12-1)*7)))</f>
        <v/>
      </c>
      <c r="N18" s="28">
        <f>IF($A18="","",COUNTIFS('3. Puhkuste logi'!$A$5:$A$200,$A18,'3. Puhkuste logi'!$F$5:$F$200,"Kinnitatud",'3. Puhkuste logi'!$C$5:$C$200,"&lt;="&amp;('1. Seaded'!$C$9+(13-1)*7+6),'3. Puhkuste logi'!$D$5:$D$200,"&gt;="&amp;('1. Seaded'!$C$9+(13-1)*7)))</f>
        <v/>
      </c>
      <c r="O18" s="28">
        <f>IF($A18="","",COUNTIFS('3. Puhkuste logi'!$A$5:$A$200,$A18,'3. Puhkuste logi'!$F$5:$F$200,"Kinnitatud",'3. Puhkuste logi'!$C$5:$C$200,"&lt;="&amp;('1. Seaded'!$C$9+(14-1)*7+6),'3. Puhkuste logi'!$D$5:$D$200,"&gt;="&amp;('1. Seaded'!$C$9+(14-1)*7)))</f>
        <v/>
      </c>
      <c r="P18" s="28">
        <f>IF($A18="","",COUNTIFS('3. Puhkuste logi'!$A$5:$A$200,$A18,'3. Puhkuste logi'!$F$5:$F$200,"Kinnitatud",'3. Puhkuste logi'!$C$5:$C$200,"&lt;="&amp;('1. Seaded'!$C$9+(15-1)*7+6),'3. Puhkuste logi'!$D$5:$D$200,"&gt;="&amp;('1. Seaded'!$C$9+(15-1)*7)))</f>
        <v/>
      </c>
      <c r="Q18" s="28">
        <f>IF($A18="","",COUNTIFS('3. Puhkuste logi'!$A$5:$A$200,$A18,'3. Puhkuste logi'!$F$5:$F$200,"Kinnitatud",'3. Puhkuste logi'!$C$5:$C$200,"&lt;="&amp;('1. Seaded'!$C$9+(16-1)*7+6),'3. Puhkuste logi'!$D$5:$D$200,"&gt;="&amp;('1. Seaded'!$C$9+(16-1)*7)))</f>
        <v/>
      </c>
      <c r="R18" s="28">
        <f>IF($A18="","",COUNTIFS('3. Puhkuste logi'!$A$5:$A$200,$A18,'3. Puhkuste logi'!$F$5:$F$200,"Kinnitatud",'3. Puhkuste logi'!$C$5:$C$200,"&lt;="&amp;('1. Seaded'!$C$9+(17-1)*7+6),'3. Puhkuste logi'!$D$5:$D$200,"&gt;="&amp;('1. Seaded'!$C$9+(17-1)*7)))</f>
        <v/>
      </c>
      <c r="S18" s="28">
        <f>IF($A18="","",COUNTIFS('3. Puhkuste logi'!$A$5:$A$200,$A18,'3. Puhkuste logi'!$F$5:$F$200,"Kinnitatud",'3. Puhkuste logi'!$C$5:$C$200,"&lt;="&amp;('1. Seaded'!$C$9+(18-1)*7+6),'3. Puhkuste logi'!$D$5:$D$200,"&gt;="&amp;('1. Seaded'!$C$9+(18-1)*7)))</f>
        <v/>
      </c>
      <c r="T18" s="28">
        <f>IF($A18="","",COUNTIFS('3. Puhkuste logi'!$A$5:$A$200,$A18,'3. Puhkuste logi'!$F$5:$F$200,"Kinnitatud",'3. Puhkuste logi'!$C$5:$C$200,"&lt;="&amp;('1. Seaded'!$C$9+(19-1)*7+6),'3. Puhkuste logi'!$D$5:$D$200,"&gt;="&amp;('1. Seaded'!$C$9+(19-1)*7)))</f>
        <v/>
      </c>
      <c r="U18" s="28">
        <f>IF($A18="","",COUNTIFS('3. Puhkuste logi'!$A$5:$A$200,$A18,'3. Puhkuste logi'!$F$5:$F$200,"Kinnitatud",'3. Puhkuste logi'!$C$5:$C$200,"&lt;="&amp;('1. Seaded'!$C$9+(20-1)*7+6),'3. Puhkuste logi'!$D$5:$D$200,"&gt;="&amp;('1. Seaded'!$C$9+(20-1)*7)))</f>
        <v/>
      </c>
      <c r="V18" s="28">
        <f>IF($A18="","",COUNTIFS('3. Puhkuste logi'!$A$5:$A$200,$A18,'3. Puhkuste logi'!$F$5:$F$200,"Kinnitatud",'3. Puhkuste logi'!$C$5:$C$200,"&lt;="&amp;('1. Seaded'!$C$9+(21-1)*7+6),'3. Puhkuste logi'!$D$5:$D$200,"&gt;="&amp;('1. Seaded'!$C$9+(21-1)*7)))</f>
        <v/>
      </c>
      <c r="W18" s="28">
        <f>IF($A18="","",COUNTIFS('3. Puhkuste logi'!$A$5:$A$200,$A18,'3. Puhkuste logi'!$F$5:$F$200,"Kinnitatud",'3. Puhkuste logi'!$C$5:$C$200,"&lt;="&amp;('1. Seaded'!$C$9+(22-1)*7+6),'3. Puhkuste logi'!$D$5:$D$200,"&gt;="&amp;('1. Seaded'!$C$9+(22-1)*7)))</f>
        <v/>
      </c>
      <c r="X18" s="28">
        <f>IF($A18="","",COUNTIFS('3. Puhkuste logi'!$A$5:$A$200,$A18,'3. Puhkuste logi'!$F$5:$F$200,"Kinnitatud",'3. Puhkuste logi'!$C$5:$C$200,"&lt;="&amp;('1. Seaded'!$C$9+(23-1)*7+6),'3. Puhkuste logi'!$D$5:$D$200,"&gt;="&amp;('1. Seaded'!$C$9+(23-1)*7)))</f>
        <v/>
      </c>
      <c r="Y18" s="28">
        <f>IF($A18="","",COUNTIFS('3. Puhkuste logi'!$A$5:$A$200,$A18,'3. Puhkuste logi'!$F$5:$F$200,"Kinnitatud",'3. Puhkuste logi'!$C$5:$C$200,"&lt;="&amp;('1. Seaded'!$C$9+(24-1)*7+6),'3. Puhkuste logi'!$D$5:$D$200,"&gt;="&amp;('1. Seaded'!$C$9+(24-1)*7)))</f>
        <v/>
      </c>
      <c r="Z18" s="28">
        <f>IF($A18="","",COUNTIFS('3. Puhkuste logi'!$A$5:$A$200,$A18,'3. Puhkuste logi'!$F$5:$F$200,"Kinnitatud",'3. Puhkuste logi'!$C$5:$C$200,"&lt;="&amp;('1. Seaded'!$C$9+(25-1)*7+6),'3. Puhkuste logi'!$D$5:$D$200,"&gt;="&amp;('1. Seaded'!$C$9+(25-1)*7)))</f>
        <v/>
      </c>
      <c r="AA18" s="28">
        <f>IF($A18="","",COUNTIFS('3. Puhkuste logi'!$A$5:$A$200,$A18,'3. Puhkuste logi'!$F$5:$F$200,"Kinnitatud",'3. Puhkuste logi'!$C$5:$C$200,"&lt;="&amp;('1. Seaded'!$C$9+(26-1)*7+6),'3. Puhkuste logi'!$D$5:$D$200,"&gt;="&amp;('1. Seaded'!$C$9+(26-1)*7)))</f>
        <v/>
      </c>
      <c r="AB18" s="28">
        <f>IF($A18="","",COUNTIFS('3. Puhkuste logi'!$A$5:$A$200,$A18,'3. Puhkuste logi'!$F$5:$F$200,"Kinnitatud",'3. Puhkuste logi'!$C$5:$C$200,"&lt;="&amp;('1. Seaded'!$C$9+(27-1)*7+6),'3. Puhkuste logi'!$D$5:$D$200,"&gt;="&amp;('1. Seaded'!$C$9+(27-1)*7)))</f>
        <v/>
      </c>
      <c r="AC18" s="28">
        <f>IF($A18="","",COUNTIFS('3. Puhkuste logi'!$A$5:$A$200,$A18,'3. Puhkuste logi'!$F$5:$F$200,"Kinnitatud",'3. Puhkuste logi'!$C$5:$C$200,"&lt;="&amp;('1. Seaded'!$C$9+(28-1)*7+6),'3. Puhkuste logi'!$D$5:$D$200,"&gt;="&amp;('1. Seaded'!$C$9+(28-1)*7)))</f>
        <v/>
      </c>
      <c r="AD18" s="28">
        <f>IF($A18="","",COUNTIFS('3. Puhkuste logi'!$A$5:$A$200,$A18,'3. Puhkuste logi'!$F$5:$F$200,"Kinnitatud",'3. Puhkuste logi'!$C$5:$C$200,"&lt;="&amp;('1. Seaded'!$C$9+(29-1)*7+6),'3. Puhkuste logi'!$D$5:$D$200,"&gt;="&amp;('1. Seaded'!$C$9+(29-1)*7)))</f>
        <v/>
      </c>
      <c r="AE18" s="28">
        <f>IF($A18="","",COUNTIFS('3. Puhkuste logi'!$A$5:$A$200,$A18,'3. Puhkuste logi'!$F$5:$F$200,"Kinnitatud",'3. Puhkuste logi'!$C$5:$C$200,"&lt;="&amp;('1. Seaded'!$C$9+(30-1)*7+6),'3. Puhkuste logi'!$D$5:$D$200,"&gt;="&amp;('1. Seaded'!$C$9+(30-1)*7)))</f>
        <v/>
      </c>
      <c r="AF18" s="28">
        <f>IF($A18="","",COUNTIFS('3. Puhkuste logi'!$A$5:$A$200,$A18,'3. Puhkuste logi'!$F$5:$F$200,"Kinnitatud",'3. Puhkuste logi'!$C$5:$C$200,"&lt;="&amp;('1. Seaded'!$C$9+(31-1)*7+6),'3. Puhkuste logi'!$D$5:$D$200,"&gt;="&amp;('1. Seaded'!$C$9+(31-1)*7)))</f>
        <v/>
      </c>
      <c r="AG18" s="28">
        <f>IF($A18="","",COUNTIFS('3. Puhkuste logi'!$A$5:$A$200,$A18,'3. Puhkuste logi'!$F$5:$F$200,"Kinnitatud",'3. Puhkuste logi'!$C$5:$C$200,"&lt;="&amp;('1. Seaded'!$C$9+(32-1)*7+6),'3. Puhkuste logi'!$D$5:$D$200,"&gt;="&amp;('1. Seaded'!$C$9+(32-1)*7)))</f>
        <v/>
      </c>
      <c r="AH18" s="28">
        <f>IF($A18="","",COUNTIFS('3. Puhkuste logi'!$A$5:$A$200,$A18,'3. Puhkuste logi'!$F$5:$F$200,"Kinnitatud",'3. Puhkuste logi'!$C$5:$C$200,"&lt;="&amp;('1. Seaded'!$C$9+(33-1)*7+6),'3. Puhkuste logi'!$D$5:$D$200,"&gt;="&amp;('1. Seaded'!$C$9+(33-1)*7)))</f>
        <v/>
      </c>
      <c r="AI18" s="28">
        <f>IF($A18="","",COUNTIFS('3. Puhkuste logi'!$A$5:$A$200,$A18,'3. Puhkuste logi'!$F$5:$F$200,"Kinnitatud",'3. Puhkuste logi'!$C$5:$C$200,"&lt;="&amp;('1. Seaded'!$C$9+(34-1)*7+6),'3. Puhkuste logi'!$D$5:$D$200,"&gt;="&amp;('1. Seaded'!$C$9+(34-1)*7)))</f>
        <v/>
      </c>
      <c r="AJ18" s="28">
        <f>IF($A18="","",COUNTIFS('3. Puhkuste logi'!$A$5:$A$200,$A18,'3. Puhkuste logi'!$F$5:$F$200,"Kinnitatud",'3. Puhkuste logi'!$C$5:$C$200,"&lt;="&amp;('1. Seaded'!$C$9+(35-1)*7+6),'3. Puhkuste logi'!$D$5:$D$200,"&gt;="&amp;('1. Seaded'!$C$9+(35-1)*7)))</f>
        <v/>
      </c>
      <c r="AK18" s="28">
        <f>IF($A18="","",COUNTIFS('3. Puhkuste logi'!$A$5:$A$200,$A18,'3. Puhkuste logi'!$F$5:$F$200,"Kinnitatud",'3. Puhkuste logi'!$C$5:$C$200,"&lt;="&amp;('1. Seaded'!$C$9+(36-1)*7+6),'3. Puhkuste logi'!$D$5:$D$200,"&gt;="&amp;('1. Seaded'!$C$9+(36-1)*7)))</f>
        <v/>
      </c>
      <c r="AL18" s="28">
        <f>IF($A18="","",COUNTIFS('3. Puhkuste logi'!$A$5:$A$200,$A18,'3. Puhkuste logi'!$F$5:$F$200,"Kinnitatud",'3. Puhkuste logi'!$C$5:$C$200,"&lt;="&amp;('1. Seaded'!$C$9+(37-1)*7+6),'3. Puhkuste logi'!$D$5:$D$200,"&gt;="&amp;('1. Seaded'!$C$9+(37-1)*7)))</f>
        <v/>
      </c>
      <c r="AM18" s="28">
        <f>IF($A18="","",COUNTIFS('3. Puhkuste logi'!$A$5:$A$200,$A18,'3. Puhkuste logi'!$F$5:$F$200,"Kinnitatud",'3. Puhkuste logi'!$C$5:$C$200,"&lt;="&amp;('1. Seaded'!$C$9+(38-1)*7+6),'3. Puhkuste logi'!$D$5:$D$200,"&gt;="&amp;('1. Seaded'!$C$9+(38-1)*7)))</f>
        <v/>
      </c>
      <c r="AN18" s="28">
        <f>IF($A18="","",COUNTIFS('3. Puhkuste logi'!$A$5:$A$200,$A18,'3. Puhkuste logi'!$F$5:$F$200,"Kinnitatud",'3. Puhkuste logi'!$C$5:$C$200,"&lt;="&amp;('1. Seaded'!$C$9+(39-1)*7+6),'3. Puhkuste logi'!$D$5:$D$200,"&gt;="&amp;('1. Seaded'!$C$9+(39-1)*7)))</f>
        <v/>
      </c>
      <c r="AO18" s="28">
        <f>IF($A18="","",COUNTIFS('3. Puhkuste logi'!$A$5:$A$200,$A18,'3. Puhkuste logi'!$F$5:$F$200,"Kinnitatud",'3. Puhkuste logi'!$C$5:$C$200,"&lt;="&amp;('1. Seaded'!$C$9+(40-1)*7+6),'3. Puhkuste logi'!$D$5:$D$200,"&gt;="&amp;('1. Seaded'!$C$9+(40-1)*7)))</f>
        <v/>
      </c>
      <c r="AP18" s="28">
        <f>IF($A18="","",COUNTIFS('3. Puhkuste logi'!$A$5:$A$200,$A18,'3. Puhkuste logi'!$F$5:$F$200,"Kinnitatud",'3. Puhkuste logi'!$C$5:$C$200,"&lt;="&amp;('1. Seaded'!$C$9+(41-1)*7+6),'3. Puhkuste logi'!$D$5:$D$200,"&gt;="&amp;('1. Seaded'!$C$9+(41-1)*7)))</f>
        <v/>
      </c>
      <c r="AQ18" s="28">
        <f>IF($A18="","",COUNTIFS('3. Puhkuste logi'!$A$5:$A$200,$A18,'3. Puhkuste logi'!$F$5:$F$200,"Kinnitatud",'3. Puhkuste logi'!$C$5:$C$200,"&lt;="&amp;('1. Seaded'!$C$9+(42-1)*7+6),'3. Puhkuste logi'!$D$5:$D$200,"&gt;="&amp;('1. Seaded'!$C$9+(42-1)*7)))</f>
        <v/>
      </c>
      <c r="AR18" s="28">
        <f>IF($A18="","",COUNTIFS('3. Puhkuste logi'!$A$5:$A$200,$A18,'3. Puhkuste logi'!$F$5:$F$200,"Kinnitatud",'3. Puhkuste logi'!$C$5:$C$200,"&lt;="&amp;('1. Seaded'!$C$9+(43-1)*7+6),'3. Puhkuste logi'!$D$5:$D$200,"&gt;="&amp;('1. Seaded'!$C$9+(43-1)*7)))</f>
        <v/>
      </c>
      <c r="AS18" s="28">
        <f>IF($A18="","",COUNTIFS('3. Puhkuste logi'!$A$5:$A$200,$A18,'3. Puhkuste logi'!$F$5:$F$200,"Kinnitatud",'3. Puhkuste logi'!$C$5:$C$200,"&lt;="&amp;('1. Seaded'!$C$9+(44-1)*7+6),'3. Puhkuste logi'!$D$5:$D$200,"&gt;="&amp;('1. Seaded'!$C$9+(44-1)*7)))</f>
        <v/>
      </c>
      <c r="AT18" s="28">
        <f>IF($A18="","",COUNTIFS('3. Puhkuste logi'!$A$5:$A$200,$A18,'3. Puhkuste logi'!$F$5:$F$200,"Kinnitatud",'3. Puhkuste logi'!$C$5:$C$200,"&lt;="&amp;('1. Seaded'!$C$9+(45-1)*7+6),'3. Puhkuste logi'!$D$5:$D$200,"&gt;="&amp;('1. Seaded'!$C$9+(45-1)*7)))</f>
        <v/>
      </c>
      <c r="AU18" s="28">
        <f>IF($A18="","",COUNTIFS('3. Puhkuste logi'!$A$5:$A$200,$A18,'3. Puhkuste logi'!$F$5:$F$200,"Kinnitatud",'3. Puhkuste logi'!$C$5:$C$200,"&lt;="&amp;('1. Seaded'!$C$9+(46-1)*7+6),'3. Puhkuste logi'!$D$5:$D$200,"&gt;="&amp;('1. Seaded'!$C$9+(46-1)*7)))</f>
        <v/>
      </c>
      <c r="AV18" s="28">
        <f>IF($A18="","",COUNTIFS('3. Puhkuste logi'!$A$5:$A$200,$A18,'3. Puhkuste logi'!$F$5:$F$200,"Kinnitatud",'3. Puhkuste logi'!$C$5:$C$200,"&lt;="&amp;('1. Seaded'!$C$9+(47-1)*7+6),'3. Puhkuste logi'!$D$5:$D$200,"&gt;="&amp;('1. Seaded'!$C$9+(47-1)*7)))</f>
        <v/>
      </c>
      <c r="AW18" s="28">
        <f>IF($A18="","",COUNTIFS('3. Puhkuste logi'!$A$5:$A$200,$A18,'3. Puhkuste logi'!$F$5:$F$200,"Kinnitatud",'3. Puhkuste logi'!$C$5:$C$200,"&lt;="&amp;('1. Seaded'!$C$9+(48-1)*7+6),'3. Puhkuste logi'!$D$5:$D$200,"&gt;="&amp;('1. Seaded'!$C$9+(48-1)*7)))</f>
        <v/>
      </c>
      <c r="AX18" s="28">
        <f>IF($A18="","",COUNTIFS('3. Puhkuste logi'!$A$5:$A$200,$A18,'3. Puhkuste logi'!$F$5:$F$200,"Kinnitatud",'3. Puhkuste logi'!$C$5:$C$200,"&lt;="&amp;('1. Seaded'!$C$9+(49-1)*7+6),'3. Puhkuste logi'!$D$5:$D$200,"&gt;="&amp;('1. Seaded'!$C$9+(49-1)*7)))</f>
        <v/>
      </c>
      <c r="AY18" s="28">
        <f>IF($A18="","",COUNTIFS('3. Puhkuste logi'!$A$5:$A$200,$A18,'3. Puhkuste logi'!$F$5:$F$200,"Kinnitatud",'3. Puhkuste logi'!$C$5:$C$200,"&lt;="&amp;('1. Seaded'!$C$9+(50-1)*7+6),'3. Puhkuste logi'!$D$5:$D$200,"&gt;="&amp;('1. Seaded'!$C$9+(50-1)*7)))</f>
        <v/>
      </c>
      <c r="AZ18" s="28">
        <f>IF($A18="","",COUNTIFS('3. Puhkuste logi'!$A$5:$A$200,$A18,'3. Puhkuste logi'!$F$5:$F$200,"Kinnitatud",'3. Puhkuste logi'!$C$5:$C$200,"&lt;="&amp;('1. Seaded'!$C$9+(51-1)*7+6),'3. Puhkuste logi'!$D$5:$D$200,"&gt;="&amp;('1. Seaded'!$C$9+(51-1)*7)))</f>
        <v/>
      </c>
      <c r="BA18" s="28">
        <f>IF($A18="","",COUNTIFS('3. Puhkuste logi'!$A$5:$A$200,$A18,'3. Puhkuste logi'!$F$5:$F$200,"Kinnitatud",'3. Puhkuste logi'!$C$5:$C$200,"&lt;="&amp;('1. Seaded'!$C$9+(52-1)*7+6),'3. Puhkuste logi'!$D$5:$D$200,"&gt;="&amp;('1. Seaded'!$C$9+(52-1)*7)))</f>
        <v/>
      </c>
    </row>
    <row r="19">
      <c r="A19" s="19">
        <f>IF('2. Töötajad'!A19="","",'2. Töötajad'!A19)</f>
        <v/>
      </c>
      <c r="B19" s="28">
        <f>IF($A19="","",COUNTIFS('3. Puhkuste logi'!$A$5:$A$200,$A19,'3. Puhkuste logi'!$F$5:$F$200,"Kinnitatud",'3. Puhkuste logi'!$C$5:$C$200,"&lt;="&amp;('1. Seaded'!$C$9+(1-1)*7+6),'3. Puhkuste logi'!$D$5:$D$200,"&gt;="&amp;('1. Seaded'!$C$9+(1-1)*7)))</f>
        <v/>
      </c>
      <c r="C19" s="28">
        <f>IF($A19="","",COUNTIFS('3. Puhkuste logi'!$A$5:$A$200,$A19,'3. Puhkuste logi'!$F$5:$F$200,"Kinnitatud",'3. Puhkuste logi'!$C$5:$C$200,"&lt;="&amp;('1. Seaded'!$C$9+(2-1)*7+6),'3. Puhkuste logi'!$D$5:$D$200,"&gt;="&amp;('1. Seaded'!$C$9+(2-1)*7)))</f>
        <v/>
      </c>
      <c r="D19" s="28">
        <f>IF($A19="","",COUNTIFS('3. Puhkuste logi'!$A$5:$A$200,$A19,'3. Puhkuste logi'!$F$5:$F$200,"Kinnitatud",'3. Puhkuste logi'!$C$5:$C$200,"&lt;="&amp;('1. Seaded'!$C$9+(3-1)*7+6),'3. Puhkuste logi'!$D$5:$D$200,"&gt;="&amp;('1. Seaded'!$C$9+(3-1)*7)))</f>
        <v/>
      </c>
      <c r="E19" s="28">
        <f>IF($A19="","",COUNTIFS('3. Puhkuste logi'!$A$5:$A$200,$A19,'3. Puhkuste logi'!$F$5:$F$200,"Kinnitatud",'3. Puhkuste logi'!$C$5:$C$200,"&lt;="&amp;('1. Seaded'!$C$9+(4-1)*7+6),'3. Puhkuste logi'!$D$5:$D$200,"&gt;="&amp;('1. Seaded'!$C$9+(4-1)*7)))</f>
        <v/>
      </c>
      <c r="F19" s="28">
        <f>IF($A19="","",COUNTIFS('3. Puhkuste logi'!$A$5:$A$200,$A19,'3. Puhkuste logi'!$F$5:$F$200,"Kinnitatud",'3. Puhkuste logi'!$C$5:$C$200,"&lt;="&amp;('1. Seaded'!$C$9+(5-1)*7+6),'3. Puhkuste logi'!$D$5:$D$200,"&gt;="&amp;('1. Seaded'!$C$9+(5-1)*7)))</f>
        <v/>
      </c>
      <c r="G19" s="28">
        <f>IF($A19="","",COUNTIFS('3. Puhkuste logi'!$A$5:$A$200,$A19,'3. Puhkuste logi'!$F$5:$F$200,"Kinnitatud",'3. Puhkuste logi'!$C$5:$C$200,"&lt;="&amp;('1. Seaded'!$C$9+(6-1)*7+6),'3. Puhkuste logi'!$D$5:$D$200,"&gt;="&amp;('1. Seaded'!$C$9+(6-1)*7)))</f>
        <v/>
      </c>
      <c r="H19" s="28">
        <f>IF($A19="","",COUNTIFS('3. Puhkuste logi'!$A$5:$A$200,$A19,'3. Puhkuste logi'!$F$5:$F$200,"Kinnitatud",'3. Puhkuste logi'!$C$5:$C$200,"&lt;="&amp;('1. Seaded'!$C$9+(7-1)*7+6),'3. Puhkuste logi'!$D$5:$D$200,"&gt;="&amp;('1. Seaded'!$C$9+(7-1)*7)))</f>
        <v/>
      </c>
      <c r="I19" s="28">
        <f>IF($A19="","",COUNTIFS('3. Puhkuste logi'!$A$5:$A$200,$A19,'3. Puhkuste logi'!$F$5:$F$200,"Kinnitatud",'3. Puhkuste logi'!$C$5:$C$200,"&lt;="&amp;('1. Seaded'!$C$9+(8-1)*7+6),'3. Puhkuste logi'!$D$5:$D$200,"&gt;="&amp;('1. Seaded'!$C$9+(8-1)*7)))</f>
        <v/>
      </c>
      <c r="J19" s="28">
        <f>IF($A19="","",COUNTIFS('3. Puhkuste logi'!$A$5:$A$200,$A19,'3. Puhkuste logi'!$F$5:$F$200,"Kinnitatud",'3. Puhkuste logi'!$C$5:$C$200,"&lt;="&amp;('1. Seaded'!$C$9+(9-1)*7+6),'3. Puhkuste logi'!$D$5:$D$200,"&gt;="&amp;('1. Seaded'!$C$9+(9-1)*7)))</f>
        <v/>
      </c>
      <c r="K19" s="28">
        <f>IF($A19="","",COUNTIFS('3. Puhkuste logi'!$A$5:$A$200,$A19,'3. Puhkuste logi'!$F$5:$F$200,"Kinnitatud",'3. Puhkuste logi'!$C$5:$C$200,"&lt;="&amp;('1. Seaded'!$C$9+(10-1)*7+6),'3. Puhkuste logi'!$D$5:$D$200,"&gt;="&amp;('1. Seaded'!$C$9+(10-1)*7)))</f>
        <v/>
      </c>
      <c r="L19" s="28">
        <f>IF($A19="","",COUNTIFS('3. Puhkuste logi'!$A$5:$A$200,$A19,'3. Puhkuste logi'!$F$5:$F$200,"Kinnitatud",'3. Puhkuste logi'!$C$5:$C$200,"&lt;="&amp;('1. Seaded'!$C$9+(11-1)*7+6),'3. Puhkuste logi'!$D$5:$D$200,"&gt;="&amp;('1. Seaded'!$C$9+(11-1)*7)))</f>
        <v/>
      </c>
      <c r="M19" s="28">
        <f>IF($A19="","",COUNTIFS('3. Puhkuste logi'!$A$5:$A$200,$A19,'3. Puhkuste logi'!$F$5:$F$200,"Kinnitatud",'3. Puhkuste logi'!$C$5:$C$200,"&lt;="&amp;('1. Seaded'!$C$9+(12-1)*7+6),'3. Puhkuste logi'!$D$5:$D$200,"&gt;="&amp;('1. Seaded'!$C$9+(12-1)*7)))</f>
        <v/>
      </c>
      <c r="N19" s="28">
        <f>IF($A19="","",COUNTIFS('3. Puhkuste logi'!$A$5:$A$200,$A19,'3. Puhkuste logi'!$F$5:$F$200,"Kinnitatud",'3. Puhkuste logi'!$C$5:$C$200,"&lt;="&amp;('1. Seaded'!$C$9+(13-1)*7+6),'3. Puhkuste logi'!$D$5:$D$200,"&gt;="&amp;('1. Seaded'!$C$9+(13-1)*7)))</f>
        <v/>
      </c>
      <c r="O19" s="28">
        <f>IF($A19="","",COUNTIFS('3. Puhkuste logi'!$A$5:$A$200,$A19,'3. Puhkuste logi'!$F$5:$F$200,"Kinnitatud",'3. Puhkuste logi'!$C$5:$C$200,"&lt;="&amp;('1. Seaded'!$C$9+(14-1)*7+6),'3. Puhkuste logi'!$D$5:$D$200,"&gt;="&amp;('1. Seaded'!$C$9+(14-1)*7)))</f>
        <v/>
      </c>
      <c r="P19" s="28">
        <f>IF($A19="","",COUNTIFS('3. Puhkuste logi'!$A$5:$A$200,$A19,'3. Puhkuste logi'!$F$5:$F$200,"Kinnitatud",'3. Puhkuste logi'!$C$5:$C$200,"&lt;="&amp;('1. Seaded'!$C$9+(15-1)*7+6),'3. Puhkuste logi'!$D$5:$D$200,"&gt;="&amp;('1. Seaded'!$C$9+(15-1)*7)))</f>
        <v/>
      </c>
      <c r="Q19" s="28">
        <f>IF($A19="","",COUNTIFS('3. Puhkuste logi'!$A$5:$A$200,$A19,'3. Puhkuste logi'!$F$5:$F$200,"Kinnitatud",'3. Puhkuste logi'!$C$5:$C$200,"&lt;="&amp;('1. Seaded'!$C$9+(16-1)*7+6),'3. Puhkuste logi'!$D$5:$D$200,"&gt;="&amp;('1. Seaded'!$C$9+(16-1)*7)))</f>
        <v/>
      </c>
      <c r="R19" s="28">
        <f>IF($A19="","",COUNTIFS('3. Puhkuste logi'!$A$5:$A$200,$A19,'3. Puhkuste logi'!$F$5:$F$200,"Kinnitatud",'3. Puhkuste logi'!$C$5:$C$200,"&lt;="&amp;('1. Seaded'!$C$9+(17-1)*7+6),'3. Puhkuste logi'!$D$5:$D$200,"&gt;="&amp;('1. Seaded'!$C$9+(17-1)*7)))</f>
        <v/>
      </c>
      <c r="S19" s="28">
        <f>IF($A19="","",COUNTIFS('3. Puhkuste logi'!$A$5:$A$200,$A19,'3. Puhkuste logi'!$F$5:$F$200,"Kinnitatud",'3. Puhkuste logi'!$C$5:$C$200,"&lt;="&amp;('1. Seaded'!$C$9+(18-1)*7+6),'3. Puhkuste logi'!$D$5:$D$200,"&gt;="&amp;('1. Seaded'!$C$9+(18-1)*7)))</f>
        <v/>
      </c>
      <c r="T19" s="28">
        <f>IF($A19="","",COUNTIFS('3. Puhkuste logi'!$A$5:$A$200,$A19,'3. Puhkuste logi'!$F$5:$F$200,"Kinnitatud",'3. Puhkuste logi'!$C$5:$C$200,"&lt;="&amp;('1. Seaded'!$C$9+(19-1)*7+6),'3. Puhkuste logi'!$D$5:$D$200,"&gt;="&amp;('1. Seaded'!$C$9+(19-1)*7)))</f>
        <v/>
      </c>
      <c r="U19" s="28">
        <f>IF($A19="","",COUNTIFS('3. Puhkuste logi'!$A$5:$A$200,$A19,'3. Puhkuste logi'!$F$5:$F$200,"Kinnitatud",'3. Puhkuste logi'!$C$5:$C$200,"&lt;="&amp;('1. Seaded'!$C$9+(20-1)*7+6),'3. Puhkuste logi'!$D$5:$D$200,"&gt;="&amp;('1. Seaded'!$C$9+(20-1)*7)))</f>
        <v/>
      </c>
      <c r="V19" s="28">
        <f>IF($A19="","",COUNTIFS('3. Puhkuste logi'!$A$5:$A$200,$A19,'3. Puhkuste logi'!$F$5:$F$200,"Kinnitatud",'3. Puhkuste logi'!$C$5:$C$200,"&lt;="&amp;('1. Seaded'!$C$9+(21-1)*7+6),'3. Puhkuste logi'!$D$5:$D$200,"&gt;="&amp;('1. Seaded'!$C$9+(21-1)*7)))</f>
        <v/>
      </c>
      <c r="W19" s="28">
        <f>IF($A19="","",COUNTIFS('3. Puhkuste logi'!$A$5:$A$200,$A19,'3. Puhkuste logi'!$F$5:$F$200,"Kinnitatud",'3. Puhkuste logi'!$C$5:$C$200,"&lt;="&amp;('1. Seaded'!$C$9+(22-1)*7+6),'3. Puhkuste logi'!$D$5:$D$200,"&gt;="&amp;('1. Seaded'!$C$9+(22-1)*7)))</f>
        <v/>
      </c>
      <c r="X19" s="28">
        <f>IF($A19="","",COUNTIFS('3. Puhkuste logi'!$A$5:$A$200,$A19,'3. Puhkuste logi'!$F$5:$F$200,"Kinnitatud",'3. Puhkuste logi'!$C$5:$C$200,"&lt;="&amp;('1. Seaded'!$C$9+(23-1)*7+6),'3. Puhkuste logi'!$D$5:$D$200,"&gt;="&amp;('1. Seaded'!$C$9+(23-1)*7)))</f>
        <v/>
      </c>
      <c r="Y19" s="28">
        <f>IF($A19="","",COUNTIFS('3. Puhkuste logi'!$A$5:$A$200,$A19,'3. Puhkuste logi'!$F$5:$F$200,"Kinnitatud",'3. Puhkuste logi'!$C$5:$C$200,"&lt;="&amp;('1. Seaded'!$C$9+(24-1)*7+6),'3. Puhkuste logi'!$D$5:$D$200,"&gt;="&amp;('1. Seaded'!$C$9+(24-1)*7)))</f>
        <v/>
      </c>
      <c r="Z19" s="28">
        <f>IF($A19="","",COUNTIFS('3. Puhkuste logi'!$A$5:$A$200,$A19,'3. Puhkuste logi'!$F$5:$F$200,"Kinnitatud",'3. Puhkuste logi'!$C$5:$C$200,"&lt;="&amp;('1. Seaded'!$C$9+(25-1)*7+6),'3. Puhkuste logi'!$D$5:$D$200,"&gt;="&amp;('1. Seaded'!$C$9+(25-1)*7)))</f>
        <v/>
      </c>
      <c r="AA19" s="28">
        <f>IF($A19="","",COUNTIFS('3. Puhkuste logi'!$A$5:$A$200,$A19,'3. Puhkuste logi'!$F$5:$F$200,"Kinnitatud",'3. Puhkuste logi'!$C$5:$C$200,"&lt;="&amp;('1. Seaded'!$C$9+(26-1)*7+6),'3. Puhkuste logi'!$D$5:$D$200,"&gt;="&amp;('1. Seaded'!$C$9+(26-1)*7)))</f>
        <v/>
      </c>
      <c r="AB19" s="28">
        <f>IF($A19="","",COUNTIFS('3. Puhkuste logi'!$A$5:$A$200,$A19,'3. Puhkuste logi'!$F$5:$F$200,"Kinnitatud",'3. Puhkuste logi'!$C$5:$C$200,"&lt;="&amp;('1. Seaded'!$C$9+(27-1)*7+6),'3. Puhkuste logi'!$D$5:$D$200,"&gt;="&amp;('1. Seaded'!$C$9+(27-1)*7)))</f>
        <v/>
      </c>
      <c r="AC19" s="28">
        <f>IF($A19="","",COUNTIFS('3. Puhkuste logi'!$A$5:$A$200,$A19,'3. Puhkuste logi'!$F$5:$F$200,"Kinnitatud",'3. Puhkuste logi'!$C$5:$C$200,"&lt;="&amp;('1. Seaded'!$C$9+(28-1)*7+6),'3. Puhkuste logi'!$D$5:$D$200,"&gt;="&amp;('1. Seaded'!$C$9+(28-1)*7)))</f>
        <v/>
      </c>
      <c r="AD19" s="28">
        <f>IF($A19="","",COUNTIFS('3. Puhkuste logi'!$A$5:$A$200,$A19,'3. Puhkuste logi'!$F$5:$F$200,"Kinnitatud",'3. Puhkuste logi'!$C$5:$C$200,"&lt;="&amp;('1. Seaded'!$C$9+(29-1)*7+6),'3. Puhkuste logi'!$D$5:$D$200,"&gt;="&amp;('1. Seaded'!$C$9+(29-1)*7)))</f>
        <v/>
      </c>
      <c r="AE19" s="28">
        <f>IF($A19="","",COUNTIFS('3. Puhkuste logi'!$A$5:$A$200,$A19,'3. Puhkuste logi'!$F$5:$F$200,"Kinnitatud",'3. Puhkuste logi'!$C$5:$C$200,"&lt;="&amp;('1. Seaded'!$C$9+(30-1)*7+6),'3. Puhkuste logi'!$D$5:$D$200,"&gt;="&amp;('1. Seaded'!$C$9+(30-1)*7)))</f>
        <v/>
      </c>
      <c r="AF19" s="28">
        <f>IF($A19="","",COUNTIFS('3. Puhkuste logi'!$A$5:$A$200,$A19,'3. Puhkuste logi'!$F$5:$F$200,"Kinnitatud",'3. Puhkuste logi'!$C$5:$C$200,"&lt;="&amp;('1. Seaded'!$C$9+(31-1)*7+6),'3. Puhkuste logi'!$D$5:$D$200,"&gt;="&amp;('1. Seaded'!$C$9+(31-1)*7)))</f>
        <v/>
      </c>
      <c r="AG19" s="28">
        <f>IF($A19="","",COUNTIFS('3. Puhkuste logi'!$A$5:$A$200,$A19,'3. Puhkuste logi'!$F$5:$F$200,"Kinnitatud",'3. Puhkuste logi'!$C$5:$C$200,"&lt;="&amp;('1. Seaded'!$C$9+(32-1)*7+6),'3. Puhkuste logi'!$D$5:$D$200,"&gt;="&amp;('1. Seaded'!$C$9+(32-1)*7)))</f>
        <v/>
      </c>
      <c r="AH19" s="28">
        <f>IF($A19="","",COUNTIFS('3. Puhkuste logi'!$A$5:$A$200,$A19,'3. Puhkuste logi'!$F$5:$F$200,"Kinnitatud",'3. Puhkuste logi'!$C$5:$C$200,"&lt;="&amp;('1. Seaded'!$C$9+(33-1)*7+6),'3. Puhkuste logi'!$D$5:$D$200,"&gt;="&amp;('1. Seaded'!$C$9+(33-1)*7)))</f>
        <v/>
      </c>
      <c r="AI19" s="28">
        <f>IF($A19="","",COUNTIFS('3. Puhkuste logi'!$A$5:$A$200,$A19,'3. Puhkuste logi'!$F$5:$F$200,"Kinnitatud",'3. Puhkuste logi'!$C$5:$C$200,"&lt;="&amp;('1. Seaded'!$C$9+(34-1)*7+6),'3. Puhkuste logi'!$D$5:$D$200,"&gt;="&amp;('1. Seaded'!$C$9+(34-1)*7)))</f>
        <v/>
      </c>
      <c r="AJ19" s="28">
        <f>IF($A19="","",COUNTIFS('3. Puhkuste logi'!$A$5:$A$200,$A19,'3. Puhkuste logi'!$F$5:$F$200,"Kinnitatud",'3. Puhkuste logi'!$C$5:$C$200,"&lt;="&amp;('1. Seaded'!$C$9+(35-1)*7+6),'3. Puhkuste logi'!$D$5:$D$200,"&gt;="&amp;('1. Seaded'!$C$9+(35-1)*7)))</f>
        <v/>
      </c>
      <c r="AK19" s="28">
        <f>IF($A19="","",COUNTIFS('3. Puhkuste logi'!$A$5:$A$200,$A19,'3. Puhkuste logi'!$F$5:$F$200,"Kinnitatud",'3. Puhkuste logi'!$C$5:$C$200,"&lt;="&amp;('1. Seaded'!$C$9+(36-1)*7+6),'3. Puhkuste logi'!$D$5:$D$200,"&gt;="&amp;('1. Seaded'!$C$9+(36-1)*7)))</f>
        <v/>
      </c>
      <c r="AL19" s="28">
        <f>IF($A19="","",COUNTIFS('3. Puhkuste logi'!$A$5:$A$200,$A19,'3. Puhkuste logi'!$F$5:$F$200,"Kinnitatud",'3. Puhkuste logi'!$C$5:$C$200,"&lt;="&amp;('1. Seaded'!$C$9+(37-1)*7+6),'3. Puhkuste logi'!$D$5:$D$200,"&gt;="&amp;('1. Seaded'!$C$9+(37-1)*7)))</f>
        <v/>
      </c>
      <c r="AM19" s="28">
        <f>IF($A19="","",COUNTIFS('3. Puhkuste logi'!$A$5:$A$200,$A19,'3. Puhkuste logi'!$F$5:$F$200,"Kinnitatud",'3. Puhkuste logi'!$C$5:$C$200,"&lt;="&amp;('1. Seaded'!$C$9+(38-1)*7+6),'3. Puhkuste logi'!$D$5:$D$200,"&gt;="&amp;('1. Seaded'!$C$9+(38-1)*7)))</f>
        <v/>
      </c>
      <c r="AN19" s="28">
        <f>IF($A19="","",COUNTIFS('3. Puhkuste logi'!$A$5:$A$200,$A19,'3. Puhkuste logi'!$F$5:$F$200,"Kinnitatud",'3. Puhkuste logi'!$C$5:$C$200,"&lt;="&amp;('1. Seaded'!$C$9+(39-1)*7+6),'3. Puhkuste logi'!$D$5:$D$200,"&gt;="&amp;('1. Seaded'!$C$9+(39-1)*7)))</f>
        <v/>
      </c>
      <c r="AO19" s="28">
        <f>IF($A19="","",COUNTIFS('3. Puhkuste logi'!$A$5:$A$200,$A19,'3. Puhkuste logi'!$F$5:$F$200,"Kinnitatud",'3. Puhkuste logi'!$C$5:$C$200,"&lt;="&amp;('1. Seaded'!$C$9+(40-1)*7+6),'3. Puhkuste logi'!$D$5:$D$200,"&gt;="&amp;('1. Seaded'!$C$9+(40-1)*7)))</f>
        <v/>
      </c>
      <c r="AP19" s="28">
        <f>IF($A19="","",COUNTIFS('3. Puhkuste logi'!$A$5:$A$200,$A19,'3. Puhkuste logi'!$F$5:$F$200,"Kinnitatud",'3. Puhkuste logi'!$C$5:$C$200,"&lt;="&amp;('1. Seaded'!$C$9+(41-1)*7+6),'3. Puhkuste logi'!$D$5:$D$200,"&gt;="&amp;('1. Seaded'!$C$9+(41-1)*7)))</f>
        <v/>
      </c>
      <c r="AQ19" s="28">
        <f>IF($A19="","",COUNTIFS('3. Puhkuste logi'!$A$5:$A$200,$A19,'3. Puhkuste logi'!$F$5:$F$200,"Kinnitatud",'3. Puhkuste logi'!$C$5:$C$200,"&lt;="&amp;('1. Seaded'!$C$9+(42-1)*7+6),'3. Puhkuste logi'!$D$5:$D$200,"&gt;="&amp;('1. Seaded'!$C$9+(42-1)*7)))</f>
        <v/>
      </c>
      <c r="AR19" s="28">
        <f>IF($A19="","",COUNTIFS('3. Puhkuste logi'!$A$5:$A$200,$A19,'3. Puhkuste logi'!$F$5:$F$200,"Kinnitatud",'3. Puhkuste logi'!$C$5:$C$200,"&lt;="&amp;('1. Seaded'!$C$9+(43-1)*7+6),'3. Puhkuste logi'!$D$5:$D$200,"&gt;="&amp;('1. Seaded'!$C$9+(43-1)*7)))</f>
        <v/>
      </c>
      <c r="AS19" s="28">
        <f>IF($A19="","",COUNTIFS('3. Puhkuste logi'!$A$5:$A$200,$A19,'3. Puhkuste logi'!$F$5:$F$200,"Kinnitatud",'3. Puhkuste logi'!$C$5:$C$200,"&lt;="&amp;('1. Seaded'!$C$9+(44-1)*7+6),'3. Puhkuste logi'!$D$5:$D$200,"&gt;="&amp;('1. Seaded'!$C$9+(44-1)*7)))</f>
        <v/>
      </c>
      <c r="AT19" s="28">
        <f>IF($A19="","",COUNTIFS('3. Puhkuste logi'!$A$5:$A$200,$A19,'3. Puhkuste logi'!$F$5:$F$200,"Kinnitatud",'3. Puhkuste logi'!$C$5:$C$200,"&lt;="&amp;('1. Seaded'!$C$9+(45-1)*7+6),'3. Puhkuste logi'!$D$5:$D$200,"&gt;="&amp;('1. Seaded'!$C$9+(45-1)*7)))</f>
        <v/>
      </c>
      <c r="AU19" s="28">
        <f>IF($A19="","",COUNTIFS('3. Puhkuste logi'!$A$5:$A$200,$A19,'3. Puhkuste logi'!$F$5:$F$200,"Kinnitatud",'3. Puhkuste logi'!$C$5:$C$200,"&lt;="&amp;('1. Seaded'!$C$9+(46-1)*7+6),'3. Puhkuste logi'!$D$5:$D$200,"&gt;="&amp;('1. Seaded'!$C$9+(46-1)*7)))</f>
        <v/>
      </c>
      <c r="AV19" s="28">
        <f>IF($A19="","",COUNTIFS('3. Puhkuste logi'!$A$5:$A$200,$A19,'3. Puhkuste logi'!$F$5:$F$200,"Kinnitatud",'3. Puhkuste logi'!$C$5:$C$200,"&lt;="&amp;('1. Seaded'!$C$9+(47-1)*7+6),'3. Puhkuste logi'!$D$5:$D$200,"&gt;="&amp;('1. Seaded'!$C$9+(47-1)*7)))</f>
        <v/>
      </c>
      <c r="AW19" s="28">
        <f>IF($A19="","",COUNTIFS('3. Puhkuste logi'!$A$5:$A$200,$A19,'3. Puhkuste logi'!$F$5:$F$200,"Kinnitatud",'3. Puhkuste logi'!$C$5:$C$200,"&lt;="&amp;('1. Seaded'!$C$9+(48-1)*7+6),'3. Puhkuste logi'!$D$5:$D$200,"&gt;="&amp;('1. Seaded'!$C$9+(48-1)*7)))</f>
        <v/>
      </c>
      <c r="AX19" s="28">
        <f>IF($A19="","",COUNTIFS('3. Puhkuste logi'!$A$5:$A$200,$A19,'3. Puhkuste logi'!$F$5:$F$200,"Kinnitatud",'3. Puhkuste logi'!$C$5:$C$200,"&lt;="&amp;('1. Seaded'!$C$9+(49-1)*7+6),'3. Puhkuste logi'!$D$5:$D$200,"&gt;="&amp;('1. Seaded'!$C$9+(49-1)*7)))</f>
        <v/>
      </c>
      <c r="AY19" s="28">
        <f>IF($A19="","",COUNTIFS('3. Puhkuste logi'!$A$5:$A$200,$A19,'3. Puhkuste logi'!$F$5:$F$200,"Kinnitatud",'3. Puhkuste logi'!$C$5:$C$200,"&lt;="&amp;('1. Seaded'!$C$9+(50-1)*7+6),'3. Puhkuste logi'!$D$5:$D$200,"&gt;="&amp;('1. Seaded'!$C$9+(50-1)*7)))</f>
        <v/>
      </c>
      <c r="AZ19" s="28">
        <f>IF($A19="","",COUNTIFS('3. Puhkuste logi'!$A$5:$A$200,$A19,'3. Puhkuste logi'!$F$5:$F$200,"Kinnitatud",'3. Puhkuste logi'!$C$5:$C$200,"&lt;="&amp;('1. Seaded'!$C$9+(51-1)*7+6),'3. Puhkuste logi'!$D$5:$D$200,"&gt;="&amp;('1. Seaded'!$C$9+(51-1)*7)))</f>
        <v/>
      </c>
      <c r="BA19" s="28">
        <f>IF($A19="","",COUNTIFS('3. Puhkuste logi'!$A$5:$A$200,$A19,'3. Puhkuste logi'!$F$5:$F$200,"Kinnitatud",'3. Puhkuste logi'!$C$5:$C$200,"&lt;="&amp;('1. Seaded'!$C$9+(52-1)*7+6),'3. Puhkuste logi'!$D$5:$D$200,"&gt;="&amp;('1. Seaded'!$C$9+(52-1)*7)))</f>
        <v/>
      </c>
    </row>
    <row r="20">
      <c r="A20" s="19">
        <f>IF('2. Töötajad'!A20="","",'2. Töötajad'!A20)</f>
        <v/>
      </c>
      <c r="B20" s="28">
        <f>IF($A20="","",COUNTIFS('3. Puhkuste logi'!$A$5:$A$200,$A20,'3. Puhkuste logi'!$F$5:$F$200,"Kinnitatud",'3. Puhkuste logi'!$C$5:$C$200,"&lt;="&amp;('1. Seaded'!$C$9+(1-1)*7+6),'3. Puhkuste logi'!$D$5:$D$200,"&gt;="&amp;('1. Seaded'!$C$9+(1-1)*7)))</f>
        <v/>
      </c>
      <c r="C20" s="28">
        <f>IF($A20="","",COUNTIFS('3. Puhkuste logi'!$A$5:$A$200,$A20,'3. Puhkuste logi'!$F$5:$F$200,"Kinnitatud",'3. Puhkuste logi'!$C$5:$C$200,"&lt;="&amp;('1. Seaded'!$C$9+(2-1)*7+6),'3. Puhkuste logi'!$D$5:$D$200,"&gt;="&amp;('1. Seaded'!$C$9+(2-1)*7)))</f>
        <v/>
      </c>
      <c r="D20" s="28">
        <f>IF($A20="","",COUNTIFS('3. Puhkuste logi'!$A$5:$A$200,$A20,'3. Puhkuste logi'!$F$5:$F$200,"Kinnitatud",'3. Puhkuste logi'!$C$5:$C$200,"&lt;="&amp;('1. Seaded'!$C$9+(3-1)*7+6),'3. Puhkuste logi'!$D$5:$D$200,"&gt;="&amp;('1. Seaded'!$C$9+(3-1)*7)))</f>
        <v/>
      </c>
      <c r="E20" s="28">
        <f>IF($A20="","",COUNTIFS('3. Puhkuste logi'!$A$5:$A$200,$A20,'3. Puhkuste logi'!$F$5:$F$200,"Kinnitatud",'3. Puhkuste logi'!$C$5:$C$200,"&lt;="&amp;('1. Seaded'!$C$9+(4-1)*7+6),'3. Puhkuste logi'!$D$5:$D$200,"&gt;="&amp;('1. Seaded'!$C$9+(4-1)*7)))</f>
        <v/>
      </c>
      <c r="F20" s="28">
        <f>IF($A20="","",COUNTIFS('3. Puhkuste logi'!$A$5:$A$200,$A20,'3. Puhkuste logi'!$F$5:$F$200,"Kinnitatud",'3. Puhkuste logi'!$C$5:$C$200,"&lt;="&amp;('1. Seaded'!$C$9+(5-1)*7+6),'3. Puhkuste logi'!$D$5:$D$200,"&gt;="&amp;('1. Seaded'!$C$9+(5-1)*7)))</f>
        <v/>
      </c>
      <c r="G20" s="28">
        <f>IF($A20="","",COUNTIFS('3. Puhkuste logi'!$A$5:$A$200,$A20,'3. Puhkuste logi'!$F$5:$F$200,"Kinnitatud",'3. Puhkuste logi'!$C$5:$C$200,"&lt;="&amp;('1. Seaded'!$C$9+(6-1)*7+6),'3. Puhkuste logi'!$D$5:$D$200,"&gt;="&amp;('1. Seaded'!$C$9+(6-1)*7)))</f>
        <v/>
      </c>
      <c r="H20" s="28">
        <f>IF($A20="","",COUNTIFS('3. Puhkuste logi'!$A$5:$A$200,$A20,'3. Puhkuste logi'!$F$5:$F$200,"Kinnitatud",'3. Puhkuste logi'!$C$5:$C$200,"&lt;="&amp;('1. Seaded'!$C$9+(7-1)*7+6),'3. Puhkuste logi'!$D$5:$D$200,"&gt;="&amp;('1. Seaded'!$C$9+(7-1)*7)))</f>
        <v/>
      </c>
      <c r="I20" s="28">
        <f>IF($A20="","",COUNTIFS('3. Puhkuste logi'!$A$5:$A$200,$A20,'3. Puhkuste logi'!$F$5:$F$200,"Kinnitatud",'3. Puhkuste logi'!$C$5:$C$200,"&lt;="&amp;('1. Seaded'!$C$9+(8-1)*7+6),'3. Puhkuste logi'!$D$5:$D$200,"&gt;="&amp;('1. Seaded'!$C$9+(8-1)*7)))</f>
        <v/>
      </c>
      <c r="J20" s="28">
        <f>IF($A20="","",COUNTIFS('3. Puhkuste logi'!$A$5:$A$200,$A20,'3. Puhkuste logi'!$F$5:$F$200,"Kinnitatud",'3. Puhkuste logi'!$C$5:$C$200,"&lt;="&amp;('1. Seaded'!$C$9+(9-1)*7+6),'3. Puhkuste logi'!$D$5:$D$200,"&gt;="&amp;('1. Seaded'!$C$9+(9-1)*7)))</f>
        <v/>
      </c>
      <c r="K20" s="28">
        <f>IF($A20="","",COUNTIFS('3. Puhkuste logi'!$A$5:$A$200,$A20,'3. Puhkuste logi'!$F$5:$F$200,"Kinnitatud",'3. Puhkuste logi'!$C$5:$C$200,"&lt;="&amp;('1. Seaded'!$C$9+(10-1)*7+6),'3. Puhkuste logi'!$D$5:$D$200,"&gt;="&amp;('1. Seaded'!$C$9+(10-1)*7)))</f>
        <v/>
      </c>
      <c r="L20" s="28">
        <f>IF($A20="","",COUNTIFS('3. Puhkuste logi'!$A$5:$A$200,$A20,'3. Puhkuste logi'!$F$5:$F$200,"Kinnitatud",'3. Puhkuste logi'!$C$5:$C$200,"&lt;="&amp;('1. Seaded'!$C$9+(11-1)*7+6),'3. Puhkuste logi'!$D$5:$D$200,"&gt;="&amp;('1. Seaded'!$C$9+(11-1)*7)))</f>
        <v/>
      </c>
      <c r="M20" s="28">
        <f>IF($A20="","",COUNTIFS('3. Puhkuste logi'!$A$5:$A$200,$A20,'3. Puhkuste logi'!$F$5:$F$200,"Kinnitatud",'3. Puhkuste logi'!$C$5:$C$200,"&lt;="&amp;('1. Seaded'!$C$9+(12-1)*7+6),'3. Puhkuste logi'!$D$5:$D$200,"&gt;="&amp;('1. Seaded'!$C$9+(12-1)*7)))</f>
        <v/>
      </c>
      <c r="N20" s="28">
        <f>IF($A20="","",COUNTIFS('3. Puhkuste logi'!$A$5:$A$200,$A20,'3. Puhkuste logi'!$F$5:$F$200,"Kinnitatud",'3. Puhkuste logi'!$C$5:$C$200,"&lt;="&amp;('1. Seaded'!$C$9+(13-1)*7+6),'3. Puhkuste logi'!$D$5:$D$200,"&gt;="&amp;('1. Seaded'!$C$9+(13-1)*7)))</f>
        <v/>
      </c>
      <c r="O20" s="28">
        <f>IF($A20="","",COUNTIFS('3. Puhkuste logi'!$A$5:$A$200,$A20,'3. Puhkuste logi'!$F$5:$F$200,"Kinnitatud",'3. Puhkuste logi'!$C$5:$C$200,"&lt;="&amp;('1. Seaded'!$C$9+(14-1)*7+6),'3. Puhkuste logi'!$D$5:$D$200,"&gt;="&amp;('1. Seaded'!$C$9+(14-1)*7)))</f>
        <v/>
      </c>
      <c r="P20" s="28">
        <f>IF($A20="","",COUNTIFS('3. Puhkuste logi'!$A$5:$A$200,$A20,'3. Puhkuste logi'!$F$5:$F$200,"Kinnitatud",'3. Puhkuste logi'!$C$5:$C$200,"&lt;="&amp;('1. Seaded'!$C$9+(15-1)*7+6),'3. Puhkuste logi'!$D$5:$D$200,"&gt;="&amp;('1. Seaded'!$C$9+(15-1)*7)))</f>
        <v/>
      </c>
      <c r="Q20" s="28">
        <f>IF($A20="","",COUNTIFS('3. Puhkuste logi'!$A$5:$A$200,$A20,'3. Puhkuste logi'!$F$5:$F$200,"Kinnitatud",'3. Puhkuste logi'!$C$5:$C$200,"&lt;="&amp;('1. Seaded'!$C$9+(16-1)*7+6),'3. Puhkuste logi'!$D$5:$D$200,"&gt;="&amp;('1. Seaded'!$C$9+(16-1)*7)))</f>
        <v/>
      </c>
      <c r="R20" s="28">
        <f>IF($A20="","",COUNTIFS('3. Puhkuste logi'!$A$5:$A$200,$A20,'3. Puhkuste logi'!$F$5:$F$200,"Kinnitatud",'3. Puhkuste logi'!$C$5:$C$200,"&lt;="&amp;('1. Seaded'!$C$9+(17-1)*7+6),'3. Puhkuste logi'!$D$5:$D$200,"&gt;="&amp;('1. Seaded'!$C$9+(17-1)*7)))</f>
        <v/>
      </c>
      <c r="S20" s="28">
        <f>IF($A20="","",COUNTIFS('3. Puhkuste logi'!$A$5:$A$200,$A20,'3. Puhkuste logi'!$F$5:$F$200,"Kinnitatud",'3. Puhkuste logi'!$C$5:$C$200,"&lt;="&amp;('1. Seaded'!$C$9+(18-1)*7+6),'3. Puhkuste logi'!$D$5:$D$200,"&gt;="&amp;('1. Seaded'!$C$9+(18-1)*7)))</f>
        <v/>
      </c>
      <c r="T20" s="28">
        <f>IF($A20="","",COUNTIFS('3. Puhkuste logi'!$A$5:$A$200,$A20,'3. Puhkuste logi'!$F$5:$F$200,"Kinnitatud",'3. Puhkuste logi'!$C$5:$C$200,"&lt;="&amp;('1. Seaded'!$C$9+(19-1)*7+6),'3. Puhkuste logi'!$D$5:$D$200,"&gt;="&amp;('1. Seaded'!$C$9+(19-1)*7)))</f>
        <v/>
      </c>
      <c r="U20" s="28">
        <f>IF($A20="","",COUNTIFS('3. Puhkuste logi'!$A$5:$A$200,$A20,'3. Puhkuste logi'!$F$5:$F$200,"Kinnitatud",'3. Puhkuste logi'!$C$5:$C$200,"&lt;="&amp;('1. Seaded'!$C$9+(20-1)*7+6),'3. Puhkuste logi'!$D$5:$D$200,"&gt;="&amp;('1. Seaded'!$C$9+(20-1)*7)))</f>
        <v/>
      </c>
      <c r="V20" s="28">
        <f>IF($A20="","",COUNTIFS('3. Puhkuste logi'!$A$5:$A$200,$A20,'3. Puhkuste logi'!$F$5:$F$200,"Kinnitatud",'3. Puhkuste logi'!$C$5:$C$200,"&lt;="&amp;('1. Seaded'!$C$9+(21-1)*7+6),'3. Puhkuste logi'!$D$5:$D$200,"&gt;="&amp;('1. Seaded'!$C$9+(21-1)*7)))</f>
        <v/>
      </c>
      <c r="W20" s="28">
        <f>IF($A20="","",COUNTIFS('3. Puhkuste logi'!$A$5:$A$200,$A20,'3. Puhkuste logi'!$F$5:$F$200,"Kinnitatud",'3. Puhkuste logi'!$C$5:$C$200,"&lt;="&amp;('1. Seaded'!$C$9+(22-1)*7+6),'3. Puhkuste logi'!$D$5:$D$200,"&gt;="&amp;('1. Seaded'!$C$9+(22-1)*7)))</f>
        <v/>
      </c>
      <c r="X20" s="28">
        <f>IF($A20="","",COUNTIFS('3. Puhkuste logi'!$A$5:$A$200,$A20,'3. Puhkuste logi'!$F$5:$F$200,"Kinnitatud",'3. Puhkuste logi'!$C$5:$C$200,"&lt;="&amp;('1. Seaded'!$C$9+(23-1)*7+6),'3. Puhkuste logi'!$D$5:$D$200,"&gt;="&amp;('1. Seaded'!$C$9+(23-1)*7)))</f>
        <v/>
      </c>
      <c r="Y20" s="28">
        <f>IF($A20="","",COUNTIFS('3. Puhkuste logi'!$A$5:$A$200,$A20,'3. Puhkuste logi'!$F$5:$F$200,"Kinnitatud",'3. Puhkuste logi'!$C$5:$C$200,"&lt;="&amp;('1. Seaded'!$C$9+(24-1)*7+6),'3. Puhkuste logi'!$D$5:$D$200,"&gt;="&amp;('1. Seaded'!$C$9+(24-1)*7)))</f>
        <v/>
      </c>
      <c r="Z20" s="28">
        <f>IF($A20="","",COUNTIFS('3. Puhkuste logi'!$A$5:$A$200,$A20,'3. Puhkuste logi'!$F$5:$F$200,"Kinnitatud",'3. Puhkuste logi'!$C$5:$C$200,"&lt;="&amp;('1. Seaded'!$C$9+(25-1)*7+6),'3. Puhkuste logi'!$D$5:$D$200,"&gt;="&amp;('1. Seaded'!$C$9+(25-1)*7)))</f>
        <v/>
      </c>
      <c r="AA20" s="28">
        <f>IF($A20="","",COUNTIFS('3. Puhkuste logi'!$A$5:$A$200,$A20,'3. Puhkuste logi'!$F$5:$F$200,"Kinnitatud",'3. Puhkuste logi'!$C$5:$C$200,"&lt;="&amp;('1. Seaded'!$C$9+(26-1)*7+6),'3. Puhkuste logi'!$D$5:$D$200,"&gt;="&amp;('1. Seaded'!$C$9+(26-1)*7)))</f>
        <v/>
      </c>
      <c r="AB20" s="28">
        <f>IF($A20="","",COUNTIFS('3. Puhkuste logi'!$A$5:$A$200,$A20,'3. Puhkuste logi'!$F$5:$F$200,"Kinnitatud",'3. Puhkuste logi'!$C$5:$C$200,"&lt;="&amp;('1. Seaded'!$C$9+(27-1)*7+6),'3. Puhkuste logi'!$D$5:$D$200,"&gt;="&amp;('1. Seaded'!$C$9+(27-1)*7)))</f>
        <v/>
      </c>
      <c r="AC20" s="28">
        <f>IF($A20="","",COUNTIFS('3. Puhkuste logi'!$A$5:$A$200,$A20,'3. Puhkuste logi'!$F$5:$F$200,"Kinnitatud",'3. Puhkuste logi'!$C$5:$C$200,"&lt;="&amp;('1. Seaded'!$C$9+(28-1)*7+6),'3. Puhkuste logi'!$D$5:$D$200,"&gt;="&amp;('1. Seaded'!$C$9+(28-1)*7)))</f>
        <v/>
      </c>
      <c r="AD20" s="28">
        <f>IF($A20="","",COUNTIFS('3. Puhkuste logi'!$A$5:$A$200,$A20,'3. Puhkuste logi'!$F$5:$F$200,"Kinnitatud",'3. Puhkuste logi'!$C$5:$C$200,"&lt;="&amp;('1. Seaded'!$C$9+(29-1)*7+6),'3. Puhkuste logi'!$D$5:$D$200,"&gt;="&amp;('1. Seaded'!$C$9+(29-1)*7)))</f>
        <v/>
      </c>
      <c r="AE20" s="28">
        <f>IF($A20="","",COUNTIFS('3. Puhkuste logi'!$A$5:$A$200,$A20,'3. Puhkuste logi'!$F$5:$F$200,"Kinnitatud",'3. Puhkuste logi'!$C$5:$C$200,"&lt;="&amp;('1. Seaded'!$C$9+(30-1)*7+6),'3. Puhkuste logi'!$D$5:$D$200,"&gt;="&amp;('1. Seaded'!$C$9+(30-1)*7)))</f>
        <v/>
      </c>
      <c r="AF20" s="28">
        <f>IF($A20="","",COUNTIFS('3. Puhkuste logi'!$A$5:$A$200,$A20,'3. Puhkuste logi'!$F$5:$F$200,"Kinnitatud",'3. Puhkuste logi'!$C$5:$C$200,"&lt;="&amp;('1. Seaded'!$C$9+(31-1)*7+6),'3. Puhkuste logi'!$D$5:$D$200,"&gt;="&amp;('1. Seaded'!$C$9+(31-1)*7)))</f>
        <v/>
      </c>
      <c r="AG20" s="28">
        <f>IF($A20="","",COUNTIFS('3. Puhkuste logi'!$A$5:$A$200,$A20,'3. Puhkuste logi'!$F$5:$F$200,"Kinnitatud",'3. Puhkuste logi'!$C$5:$C$200,"&lt;="&amp;('1. Seaded'!$C$9+(32-1)*7+6),'3. Puhkuste logi'!$D$5:$D$200,"&gt;="&amp;('1. Seaded'!$C$9+(32-1)*7)))</f>
        <v/>
      </c>
      <c r="AH20" s="28">
        <f>IF($A20="","",COUNTIFS('3. Puhkuste logi'!$A$5:$A$200,$A20,'3. Puhkuste logi'!$F$5:$F$200,"Kinnitatud",'3. Puhkuste logi'!$C$5:$C$200,"&lt;="&amp;('1. Seaded'!$C$9+(33-1)*7+6),'3. Puhkuste logi'!$D$5:$D$200,"&gt;="&amp;('1. Seaded'!$C$9+(33-1)*7)))</f>
        <v/>
      </c>
      <c r="AI20" s="28">
        <f>IF($A20="","",COUNTIFS('3. Puhkuste logi'!$A$5:$A$200,$A20,'3. Puhkuste logi'!$F$5:$F$200,"Kinnitatud",'3. Puhkuste logi'!$C$5:$C$200,"&lt;="&amp;('1. Seaded'!$C$9+(34-1)*7+6),'3. Puhkuste logi'!$D$5:$D$200,"&gt;="&amp;('1. Seaded'!$C$9+(34-1)*7)))</f>
        <v/>
      </c>
      <c r="AJ20" s="28">
        <f>IF($A20="","",COUNTIFS('3. Puhkuste logi'!$A$5:$A$200,$A20,'3. Puhkuste logi'!$F$5:$F$200,"Kinnitatud",'3. Puhkuste logi'!$C$5:$C$200,"&lt;="&amp;('1. Seaded'!$C$9+(35-1)*7+6),'3. Puhkuste logi'!$D$5:$D$200,"&gt;="&amp;('1. Seaded'!$C$9+(35-1)*7)))</f>
        <v/>
      </c>
      <c r="AK20" s="28">
        <f>IF($A20="","",COUNTIFS('3. Puhkuste logi'!$A$5:$A$200,$A20,'3. Puhkuste logi'!$F$5:$F$200,"Kinnitatud",'3. Puhkuste logi'!$C$5:$C$200,"&lt;="&amp;('1. Seaded'!$C$9+(36-1)*7+6),'3. Puhkuste logi'!$D$5:$D$200,"&gt;="&amp;('1. Seaded'!$C$9+(36-1)*7)))</f>
        <v/>
      </c>
      <c r="AL20" s="28">
        <f>IF($A20="","",COUNTIFS('3. Puhkuste logi'!$A$5:$A$200,$A20,'3. Puhkuste logi'!$F$5:$F$200,"Kinnitatud",'3. Puhkuste logi'!$C$5:$C$200,"&lt;="&amp;('1. Seaded'!$C$9+(37-1)*7+6),'3. Puhkuste logi'!$D$5:$D$200,"&gt;="&amp;('1. Seaded'!$C$9+(37-1)*7)))</f>
        <v/>
      </c>
      <c r="AM20" s="28">
        <f>IF($A20="","",COUNTIFS('3. Puhkuste logi'!$A$5:$A$200,$A20,'3. Puhkuste logi'!$F$5:$F$200,"Kinnitatud",'3. Puhkuste logi'!$C$5:$C$200,"&lt;="&amp;('1. Seaded'!$C$9+(38-1)*7+6),'3. Puhkuste logi'!$D$5:$D$200,"&gt;="&amp;('1. Seaded'!$C$9+(38-1)*7)))</f>
        <v/>
      </c>
      <c r="AN20" s="28">
        <f>IF($A20="","",COUNTIFS('3. Puhkuste logi'!$A$5:$A$200,$A20,'3. Puhkuste logi'!$F$5:$F$200,"Kinnitatud",'3. Puhkuste logi'!$C$5:$C$200,"&lt;="&amp;('1. Seaded'!$C$9+(39-1)*7+6),'3. Puhkuste logi'!$D$5:$D$200,"&gt;="&amp;('1. Seaded'!$C$9+(39-1)*7)))</f>
        <v/>
      </c>
      <c r="AO20" s="28">
        <f>IF($A20="","",COUNTIFS('3. Puhkuste logi'!$A$5:$A$200,$A20,'3. Puhkuste logi'!$F$5:$F$200,"Kinnitatud",'3. Puhkuste logi'!$C$5:$C$200,"&lt;="&amp;('1. Seaded'!$C$9+(40-1)*7+6),'3. Puhkuste logi'!$D$5:$D$200,"&gt;="&amp;('1. Seaded'!$C$9+(40-1)*7)))</f>
        <v/>
      </c>
      <c r="AP20" s="28">
        <f>IF($A20="","",COUNTIFS('3. Puhkuste logi'!$A$5:$A$200,$A20,'3. Puhkuste logi'!$F$5:$F$200,"Kinnitatud",'3. Puhkuste logi'!$C$5:$C$200,"&lt;="&amp;('1. Seaded'!$C$9+(41-1)*7+6),'3. Puhkuste logi'!$D$5:$D$200,"&gt;="&amp;('1. Seaded'!$C$9+(41-1)*7)))</f>
        <v/>
      </c>
      <c r="AQ20" s="28">
        <f>IF($A20="","",COUNTIFS('3. Puhkuste logi'!$A$5:$A$200,$A20,'3. Puhkuste logi'!$F$5:$F$200,"Kinnitatud",'3. Puhkuste logi'!$C$5:$C$200,"&lt;="&amp;('1. Seaded'!$C$9+(42-1)*7+6),'3. Puhkuste logi'!$D$5:$D$200,"&gt;="&amp;('1. Seaded'!$C$9+(42-1)*7)))</f>
        <v/>
      </c>
      <c r="AR20" s="28">
        <f>IF($A20="","",COUNTIFS('3. Puhkuste logi'!$A$5:$A$200,$A20,'3. Puhkuste logi'!$F$5:$F$200,"Kinnitatud",'3. Puhkuste logi'!$C$5:$C$200,"&lt;="&amp;('1. Seaded'!$C$9+(43-1)*7+6),'3. Puhkuste logi'!$D$5:$D$200,"&gt;="&amp;('1. Seaded'!$C$9+(43-1)*7)))</f>
        <v/>
      </c>
      <c r="AS20" s="28">
        <f>IF($A20="","",COUNTIFS('3. Puhkuste logi'!$A$5:$A$200,$A20,'3. Puhkuste logi'!$F$5:$F$200,"Kinnitatud",'3. Puhkuste logi'!$C$5:$C$200,"&lt;="&amp;('1. Seaded'!$C$9+(44-1)*7+6),'3. Puhkuste logi'!$D$5:$D$200,"&gt;="&amp;('1. Seaded'!$C$9+(44-1)*7)))</f>
        <v/>
      </c>
      <c r="AT20" s="28">
        <f>IF($A20="","",COUNTIFS('3. Puhkuste logi'!$A$5:$A$200,$A20,'3. Puhkuste logi'!$F$5:$F$200,"Kinnitatud",'3. Puhkuste logi'!$C$5:$C$200,"&lt;="&amp;('1. Seaded'!$C$9+(45-1)*7+6),'3. Puhkuste logi'!$D$5:$D$200,"&gt;="&amp;('1. Seaded'!$C$9+(45-1)*7)))</f>
        <v/>
      </c>
      <c r="AU20" s="28">
        <f>IF($A20="","",COUNTIFS('3. Puhkuste logi'!$A$5:$A$200,$A20,'3. Puhkuste logi'!$F$5:$F$200,"Kinnitatud",'3. Puhkuste logi'!$C$5:$C$200,"&lt;="&amp;('1. Seaded'!$C$9+(46-1)*7+6),'3. Puhkuste logi'!$D$5:$D$200,"&gt;="&amp;('1. Seaded'!$C$9+(46-1)*7)))</f>
        <v/>
      </c>
      <c r="AV20" s="28">
        <f>IF($A20="","",COUNTIFS('3. Puhkuste logi'!$A$5:$A$200,$A20,'3. Puhkuste logi'!$F$5:$F$200,"Kinnitatud",'3. Puhkuste logi'!$C$5:$C$200,"&lt;="&amp;('1. Seaded'!$C$9+(47-1)*7+6),'3. Puhkuste logi'!$D$5:$D$200,"&gt;="&amp;('1. Seaded'!$C$9+(47-1)*7)))</f>
        <v/>
      </c>
      <c r="AW20" s="28">
        <f>IF($A20="","",COUNTIFS('3. Puhkuste logi'!$A$5:$A$200,$A20,'3. Puhkuste logi'!$F$5:$F$200,"Kinnitatud",'3. Puhkuste logi'!$C$5:$C$200,"&lt;="&amp;('1. Seaded'!$C$9+(48-1)*7+6),'3. Puhkuste logi'!$D$5:$D$200,"&gt;="&amp;('1. Seaded'!$C$9+(48-1)*7)))</f>
        <v/>
      </c>
      <c r="AX20" s="28">
        <f>IF($A20="","",COUNTIFS('3. Puhkuste logi'!$A$5:$A$200,$A20,'3. Puhkuste logi'!$F$5:$F$200,"Kinnitatud",'3. Puhkuste logi'!$C$5:$C$200,"&lt;="&amp;('1. Seaded'!$C$9+(49-1)*7+6),'3. Puhkuste logi'!$D$5:$D$200,"&gt;="&amp;('1. Seaded'!$C$9+(49-1)*7)))</f>
        <v/>
      </c>
      <c r="AY20" s="28">
        <f>IF($A20="","",COUNTIFS('3. Puhkuste logi'!$A$5:$A$200,$A20,'3. Puhkuste logi'!$F$5:$F$200,"Kinnitatud",'3. Puhkuste logi'!$C$5:$C$200,"&lt;="&amp;('1. Seaded'!$C$9+(50-1)*7+6),'3. Puhkuste logi'!$D$5:$D$200,"&gt;="&amp;('1. Seaded'!$C$9+(50-1)*7)))</f>
        <v/>
      </c>
      <c r="AZ20" s="28">
        <f>IF($A20="","",COUNTIFS('3. Puhkuste logi'!$A$5:$A$200,$A20,'3. Puhkuste logi'!$F$5:$F$200,"Kinnitatud",'3. Puhkuste logi'!$C$5:$C$200,"&lt;="&amp;('1. Seaded'!$C$9+(51-1)*7+6),'3. Puhkuste logi'!$D$5:$D$200,"&gt;="&amp;('1. Seaded'!$C$9+(51-1)*7)))</f>
        <v/>
      </c>
      <c r="BA20" s="28">
        <f>IF($A20="","",COUNTIFS('3. Puhkuste logi'!$A$5:$A$200,$A20,'3. Puhkuste logi'!$F$5:$F$200,"Kinnitatud",'3. Puhkuste logi'!$C$5:$C$200,"&lt;="&amp;('1. Seaded'!$C$9+(52-1)*7+6),'3. Puhkuste logi'!$D$5:$D$200,"&gt;="&amp;('1. Seaded'!$C$9+(52-1)*7)))</f>
        <v/>
      </c>
    </row>
    <row r="21">
      <c r="A21" s="19">
        <f>IF('2. Töötajad'!A21="","",'2. Töötajad'!A21)</f>
        <v/>
      </c>
      <c r="B21" s="28">
        <f>IF($A21="","",COUNTIFS('3. Puhkuste logi'!$A$5:$A$200,$A21,'3. Puhkuste logi'!$F$5:$F$200,"Kinnitatud",'3. Puhkuste logi'!$C$5:$C$200,"&lt;="&amp;('1. Seaded'!$C$9+(1-1)*7+6),'3. Puhkuste logi'!$D$5:$D$200,"&gt;="&amp;('1. Seaded'!$C$9+(1-1)*7)))</f>
        <v/>
      </c>
      <c r="C21" s="28">
        <f>IF($A21="","",COUNTIFS('3. Puhkuste logi'!$A$5:$A$200,$A21,'3. Puhkuste logi'!$F$5:$F$200,"Kinnitatud",'3. Puhkuste logi'!$C$5:$C$200,"&lt;="&amp;('1. Seaded'!$C$9+(2-1)*7+6),'3. Puhkuste logi'!$D$5:$D$200,"&gt;="&amp;('1. Seaded'!$C$9+(2-1)*7)))</f>
        <v/>
      </c>
      <c r="D21" s="28">
        <f>IF($A21="","",COUNTIFS('3. Puhkuste logi'!$A$5:$A$200,$A21,'3. Puhkuste logi'!$F$5:$F$200,"Kinnitatud",'3. Puhkuste logi'!$C$5:$C$200,"&lt;="&amp;('1. Seaded'!$C$9+(3-1)*7+6),'3. Puhkuste logi'!$D$5:$D$200,"&gt;="&amp;('1. Seaded'!$C$9+(3-1)*7)))</f>
        <v/>
      </c>
      <c r="E21" s="28">
        <f>IF($A21="","",COUNTIFS('3. Puhkuste logi'!$A$5:$A$200,$A21,'3. Puhkuste logi'!$F$5:$F$200,"Kinnitatud",'3. Puhkuste logi'!$C$5:$C$200,"&lt;="&amp;('1. Seaded'!$C$9+(4-1)*7+6),'3. Puhkuste logi'!$D$5:$D$200,"&gt;="&amp;('1. Seaded'!$C$9+(4-1)*7)))</f>
        <v/>
      </c>
      <c r="F21" s="28">
        <f>IF($A21="","",COUNTIFS('3. Puhkuste logi'!$A$5:$A$200,$A21,'3. Puhkuste logi'!$F$5:$F$200,"Kinnitatud",'3. Puhkuste logi'!$C$5:$C$200,"&lt;="&amp;('1. Seaded'!$C$9+(5-1)*7+6),'3. Puhkuste logi'!$D$5:$D$200,"&gt;="&amp;('1. Seaded'!$C$9+(5-1)*7)))</f>
        <v/>
      </c>
      <c r="G21" s="28">
        <f>IF($A21="","",COUNTIFS('3. Puhkuste logi'!$A$5:$A$200,$A21,'3. Puhkuste logi'!$F$5:$F$200,"Kinnitatud",'3. Puhkuste logi'!$C$5:$C$200,"&lt;="&amp;('1. Seaded'!$C$9+(6-1)*7+6),'3. Puhkuste logi'!$D$5:$D$200,"&gt;="&amp;('1. Seaded'!$C$9+(6-1)*7)))</f>
        <v/>
      </c>
      <c r="H21" s="28">
        <f>IF($A21="","",COUNTIFS('3. Puhkuste logi'!$A$5:$A$200,$A21,'3. Puhkuste logi'!$F$5:$F$200,"Kinnitatud",'3. Puhkuste logi'!$C$5:$C$200,"&lt;="&amp;('1. Seaded'!$C$9+(7-1)*7+6),'3. Puhkuste logi'!$D$5:$D$200,"&gt;="&amp;('1. Seaded'!$C$9+(7-1)*7)))</f>
        <v/>
      </c>
      <c r="I21" s="28">
        <f>IF($A21="","",COUNTIFS('3. Puhkuste logi'!$A$5:$A$200,$A21,'3. Puhkuste logi'!$F$5:$F$200,"Kinnitatud",'3. Puhkuste logi'!$C$5:$C$200,"&lt;="&amp;('1. Seaded'!$C$9+(8-1)*7+6),'3. Puhkuste logi'!$D$5:$D$200,"&gt;="&amp;('1. Seaded'!$C$9+(8-1)*7)))</f>
        <v/>
      </c>
      <c r="J21" s="28">
        <f>IF($A21="","",COUNTIFS('3. Puhkuste logi'!$A$5:$A$200,$A21,'3. Puhkuste logi'!$F$5:$F$200,"Kinnitatud",'3. Puhkuste logi'!$C$5:$C$200,"&lt;="&amp;('1. Seaded'!$C$9+(9-1)*7+6),'3. Puhkuste logi'!$D$5:$D$200,"&gt;="&amp;('1. Seaded'!$C$9+(9-1)*7)))</f>
        <v/>
      </c>
      <c r="K21" s="28">
        <f>IF($A21="","",COUNTIFS('3. Puhkuste logi'!$A$5:$A$200,$A21,'3. Puhkuste logi'!$F$5:$F$200,"Kinnitatud",'3. Puhkuste logi'!$C$5:$C$200,"&lt;="&amp;('1. Seaded'!$C$9+(10-1)*7+6),'3. Puhkuste logi'!$D$5:$D$200,"&gt;="&amp;('1. Seaded'!$C$9+(10-1)*7)))</f>
        <v/>
      </c>
      <c r="L21" s="28">
        <f>IF($A21="","",COUNTIFS('3. Puhkuste logi'!$A$5:$A$200,$A21,'3. Puhkuste logi'!$F$5:$F$200,"Kinnitatud",'3. Puhkuste logi'!$C$5:$C$200,"&lt;="&amp;('1. Seaded'!$C$9+(11-1)*7+6),'3. Puhkuste logi'!$D$5:$D$200,"&gt;="&amp;('1. Seaded'!$C$9+(11-1)*7)))</f>
        <v/>
      </c>
      <c r="M21" s="28">
        <f>IF($A21="","",COUNTIFS('3. Puhkuste logi'!$A$5:$A$200,$A21,'3. Puhkuste logi'!$F$5:$F$200,"Kinnitatud",'3. Puhkuste logi'!$C$5:$C$200,"&lt;="&amp;('1. Seaded'!$C$9+(12-1)*7+6),'3. Puhkuste logi'!$D$5:$D$200,"&gt;="&amp;('1. Seaded'!$C$9+(12-1)*7)))</f>
        <v/>
      </c>
      <c r="N21" s="28">
        <f>IF($A21="","",COUNTIFS('3. Puhkuste logi'!$A$5:$A$200,$A21,'3. Puhkuste logi'!$F$5:$F$200,"Kinnitatud",'3. Puhkuste logi'!$C$5:$C$200,"&lt;="&amp;('1. Seaded'!$C$9+(13-1)*7+6),'3. Puhkuste logi'!$D$5:$D$200,"&gt;="&amp;('1. Seaded'!$C$9+(13-1)*7)))</f>
        <v/>
      </c>
      <c r="O21" s="28">
        <f>IF($A21="","",COUNTIFS('3. Puhkuste logi'!$A$5:$A$200,$A21,'3. Puhkuste logi'!$F$5:$F$200,"Kinnitatud",'3. Puhkuste logi'!$C$5:$C$200,"&lt;="&amp;('1. Seaded'!$C$9+(14-1)*7+6),'3. Puhkuste logi'!$D$5:$D$200,"&gt;="&amp;('1. Seaded'!$C$9+(14-1)*7)))</f>
        <v/>
      </c>
      <c r="P21" s="28">
        <f>IF($A21="","",COUNTIFS('3. Puhkuste logi'!$A$5:$A$200,$A21,'3. Puhkuste logi'!$F$5:$F$200,"Kinnitatud",'3. Puhkuste logi'!$C$5:$C$200,"&lt;="&amp;('1. Seaded'!$C$9+(15-1)*7+6),'3. Puhkuste logi'!$D$5:$D$200,"&gt;="&amp;('1. Seaded'!$C$9+(15-1)*7)))</f>
        <v/>
      </c>
      <c r="Q21" s="28">
        <f>IF($A21="","",COUNTIFS('3. Puhkuste logi'!$A$5:$A$200,$A21,'3. Puhkuste logi'!$F$5:$F$200,"Kinnitatud",'3. Puhkuste logi'!$C$5:$C$200,"&lt;="&amp;('1. Seaded'!$C$9+(16-1)*7+6),'3. Puhkuste logi'!$D$5:$D$200,"&gt;="&amp;('1. Seaded'!$C$9+(16-1)*7)))</f>
        <v/>
      </c>
      <c r="R21" s="28">
        <f>IF($A21="","",COUNTIFS('3. Puhkuste logi'!$A$5:$A$200,$A21,'3. Puhkuste logi'!$F$5:$F$200,"Kinnitatud",'3. Puhkuste logi'!$C$5:$C$200,"&lt;="&amp;('1. Seaded'!$C$9+(17-1)*7+6),'3. Puhkuste logi'!$D$5:$D$200,"&gt;="&amp;('1. Seaded'!$C$9+(17-1)*7)))</f>
        <v/>
      </c>
      <c r="S21" s="28">
        <f>IF($A21="","",COUNTIFS('3. Puhkuste logi'!$A$5:$A$200,$A21,'3. Puhkuste logi'!$F$5:$F$200,"Kinnitatud",'3. Puhkuste logi'!$C$5:$C$200,"&lt;="&amp;('1. Seaded'!$C$9+(18-1)*7+6),'3. Puhkuste logi'!$D$5:$D$200,"&gt;="&amp;('1. Seaded'!$C$9+(18-1)*7)))</f>
        <v/>
      </c>
      <c r="T21" s="28">
        <f>IF($A21="","",COUNTIFS('3. Puhkuste logi'!$A$5:$A$200,$A21,'3. Puhkuste logi'!$F$5:$F$200,"Kinnitatud",'3. Puhkuste logi'!$C$5:$C$200,"&lt;="&amp;('1. Seaded'!$C$9+(19-1)*7+6),'3. Puhkuste logi'!$D$5:$D$200,"&gt;="&amp;('1. Seaded'!$C$9+(19-1)*7)))</f>
        <v/>
      </c>
      <c r="U21" s="28">
        <f>IF($A21="","",COUNTIFS('3. Puhkuste logi'!$A$5:$A$200,$A21,'3. Puhkuste logi'!$F$5:$F$200,"Kinnitatud",'3. Puhkuste logi'!$C$5:$C$200,"&lt;="&amp;('1. Seaded'!$C$9+(20-1)*7+6),'3. Puhkuste logi'!$D$5:$D$200,"&gt;="&amp;('1. Seaded'!$C$9+(20-1)*7)))</f>
        <v/>
      </c>
      <c r="V21" s="28">
        <f>IF($A21="","",COUNTIFS('3. Puhkuste logi'!$A$5:$A$200,$A21,'3. Puhkuste logi'!$F$5:$F$200,"Kinnitatud",'3. Puhkuste logi'!$C$5:$C$200,"&lt;="&amp;('1. Seaded'!$C$9+(21-1)*7+6),'3. Puhkuste logi'!$D$5:$D$200,"&gt;="&amp;('1. Seaded'!$C$9+(21-1)*7)))</f>
        <v/>
      </c>
      <c r="W21" s="28">
        <f>IF($A21="","",COUNTIFS('3. Puhkuste logi'!$A$5:$A$200,$A21,'3. Puhkuste logi'!$F$5:$F$200,"Kinnitatud",'3. Puhkuste logi'!$C$5:$C$200,"&lt;="&amp;('1. Seaded'!$C$9+(22-1)*7+6),'3. Puhkuste logi'!$D$5:$D$200,"&gt;="&amp;('1. Seaded'!$C$9+(22-1)*7)))</f>
        <v/>
      </c>
      <c r="X21" s="28">
        <f>IF($A21="","",COUNTIFS('3. Puhkuste logi'!$A$5:$A$200,$A21,'3. Puhkuste logi'!$F$5:$F$200,"Kinnitatud",'3. Puhkuste logi'!$C$5:$C$200,"&lt;="&amp;('1. Seaded'!$C$9+(23-1)*7+6),'3. Puhkuste logi'!$D$5:$D$200,"&gt;="&amp;('1. Seaded'!$C$9+(23-1)*7)))</f>
        <v/>
      </c>
      <c r="Y21" s="28">
        <f>IF($A21="","",COUNTIFS('3. Puhkuste logi'!$A$5:$A$200,$A21,'3. Puhkuste logi'!$F$5:$F$200,"Kinnitatud",'3. Puhkuste logi'!$C$5:$C$200,"&lt;="&amp;('1. Seaded'!$C$9+(24-1)*7+6),'3. Puhkuste logi'!$D$5:$D$200,"&gt;="&amp;('1. Seaded'!$C$9+(24-1)*7)))</f>
        <v/>
      </c>
      <c r="Z21" s="28">
        <f>IF($A21="","",COUNTIFS('3. Puhkuste logi'!$A$5:$A$200,$A21,'3. Puhkuste logi'!$F$5:$F$200,"Kinnitatud",'3. Puhkuste logi'!$C$5:$C$200,"&lt;="&amp;('1. Seaded'!$C$9+(25-1)*7+6),'3. Puhkuste logi'!$D$5:$D$200,"&gt;="&amp;('1. Seaded'!$C$9+(25-1)*7)))</f>
        <v/>
      </c>
      <c r="AA21" s="28">
        <f>IF($A21="","",COUNTIFS('3. Puhkuste logi'!$A$5:$A$200,$A21,'3. Puhkuste logi'!$F$5:$F$200,"Kinnitatud",'3. Puhkuste logi'!$C$5:$C$200,"&lt;="&amp;('1. Seaded'!$C$9+(26-1)*7+6),'3. Puhkuste logi'!$D$5:$D$200,"&gt;="&amp;('1. Seaded'!$C$9+(26-1)*7)))</f>
        <v/>
      </c>
      <c r="AB21" s="28">
        <f>IF($A21="","",COUNTIFS('3. Puhkuste logi'!$A$5:$A$200,$A21,'3. Puhkuste logi'!$F$5:$F$200,"Kinnitatud",'3. Puhkuste logi'!$C$5:$C$200,"&lt;="&amp;('1. Seaded'!$C$9+(27-1)*7+6),'3. Puhkuste logi'!$D$5:$D$200,"&gt;="&amp;('1. Seaded'!$C$9+(27-1)*7)))</f>
        <v/>
      </c>
      <c r="AC21" s="28">
        <f>IF($A21="","",COUNTIFS('3. Puhkuste logi'!$A$5:$A$200,$A21,'3. Puhkuste logi'!$F$5:$F$200,"Kinnitatud",'3. Puhkuste logi'!$C$5:$C$200,"&lt;="&amp;('1. Seaded'!$C$9+(28-1)*7+6),'3. Puhkuste logi'!$D$5:$D$200,"&gt;="&amp;('1. Seaded'!$C$9+(28-1)*7)))</f>
        <v/>
      </c>
      <c r="AD21" s="28">
        <f>IF($A21="","",COUNTIFS('3. Puhkuste logi'!$A$5:$A$200,$A21,'3. Puhkuste logi'!$F$5:$F$200,"Kinnitatud",'3. Puhkuste logi'!$C$5:$C$200,"&lt;="&amp;('1. Seaded'!$C$9+(29-1)*7+6),'3. Puhkuste logi'!$D$5:$D$200,"&gt;="&amp;('1. Seaded'!$C$9+(29-1)*7)))</f>
        <v/>
      </c>
      <c r="AE21" s="28">
        <f>IF($A21="","",COUNTIFS('3. Puhkuste logi'!$A$5:$A$200,$A21,'3. Puhkuste logi'!$F$5:$F$200,"Kinnitatud",'3. Puhkuste logi'!$C$5:$C$200,"&lt;="&amp;('1. Seaded'!$C$9+(30-1)*7+6),'3. Puhkuste logi'!$D$5:$D$200,"&gt;="&amp;('1. Seaded'!$C$9+(30-1)*7)))</f>
        <v/>
      </c>
      <c r="AF21" s="28">
        <f>IF($A21="","",COUNTIFS('3. Puhkuste logi'!$A$5:$A$200,$A21,'3. Puhkuste logi'!$F$5:$F$200,"Kinnitatud",'3. Puhkuste logi'!$C$5:$C$200,"&lt;="&amp;('1. Seaded'!$C$9+(31-1)*7+6),'3. Puhkuste logi'!$D$5:$D$200,"&gt;="&amp;('1. Seaded'!$C$9+(31-1)*7)))</f>
        <v/>
      </c>
      <c r="AG21" s="28">
        <f>IF($A21="","",COUNTIFS('3. Puhkuste logi'!$A$5:$A$200,$A21,'3. Puhkuste logi'!$F$5:$F$200,"Kinnitatud",'3. Puhkuste logi'!$C$5:$C$200,"&lt;="&amp;('1. Seaded'!$C$9+(32-1)*7+6),'3. Puhkuste logi'!$D$5:$D$200,"&gt;="&amp;('1. Seaded'!$C$9+(32-1)*7)))</f>
        <v/>
      </c>
      <c r="AH21" s="28">
        <f>IF($A21="","",COUNTIFS('3. Puhkuste logi'!$A$5:$A$200,$A21,'3. Puhkuste logi'!$F$5:$F$200,"Kinnitatud",'3. Puhkuste logi'!$C$5:$C$200,"&lt;="&amp;('1. Seaded'!$C$9+(33-1)*7+6),'3. Puhkuste logi'!$D$5:$D$200,"&gt;="&amp;('1. Seaded'!$C$9+(33-1)*7)))</f>
        <v/>
      </c>
      <c r="AI21" s="28">
        <f>IF($A21="","",COUNTIFS('3. Puhkuste logi'!$A$5:$A$200,$A21,'3. Puhkuste logi'!$F$5:$F$200,"Kinnitatud",'3. Puhkuste logi'!$C$5:$C$200,"&lt;="&amp;('1. Seaded'!$C$9+(34-1)*7+6),'3. Puhkuste logi'!$D$5:$D$200,"&gt;="&amp;('1. Seaded'!$C$9+(34-1)*7)))</f>
        <v/>
      </c>
      <c r="AJ21" s="28">
        <f>IF($A21="","",COUNTIFS('3. Puhkuste logi'!$A$5:$A$200,$A21,'3. Puhkuste logi'!$F$5:$F$200,"Kinnitatud",'3. Puhkuste logi'!$C$5:$C$200,"&lt;="&amp;('1. Seaded'!$C$9+(35-1)*7+6),'3. Puhkuste logi'!$D$5:$D$200,"&gt;="&amp;('1. Seaded'!$C$9+(35-1)*7)))</f>
        <v/>
      </c>
      <c r="AK21" s="28">
        <f>IF($A21="","",COUNTIFS('3. Puhkuste logi'!$A$5:$A$200,$A21,'3. Puhkuste logi'!$F$5:$F$200,"Kinnitatud",'3. Puhkuste logi'!$C$5:$C$200,"&lt;="&amp;('1. Seaded'!$C$9+(36-1)*7+6),'3. Puhkuste logi'!$D$5:$D$200,"&gt;="&amp;('1. Seaded'!$C$9+(36-1)*7)))</f>
        <v/>
      </c>
      <c r="AL21" s="28">
        <f>IF($A21="","",COUNTIFS('3. Puhkuste logi'!$A$5:$A$200,$A21,'3. Puhkuste logi'!$F$5:$F$200,"Kinnitatud",'3. Puhkuste logi'!$C$5:$C$200,"&lt;="&amp;('1. Seaded'!$C$9+(37-1)*7+6),'3. Puhkuste logi'!$D$5:$D$200,"&gt;="&amp;('1. Seaded'!$C$9+(37-1)*7)))</f>
        <v/>
      </c>
      <c r="AM21" s="28">
        <f>IF($A21="","",COUNTIFS('3. Puhkuste logi'!$A$5:$A$200,$A21,'3. Puhkuste logi'!$F$5:$F$200,"Kinnitatud",'3. Puhkuste logi'!$C$5:$C$200,"&lt;="&amp;('1. Seaded'!$C$9+(38-1)*7+6),'3. Puhkuste logi'!$D$5:$D$200,"&gt;="&amp;('1. Seaded'!$C$9+(38-1)*7)))</f>
        <v/>
      </c>
      <c r="AN21" s="28">
        <f>IF($A21="","",COUNTIFS('3. Puhkuste logi'!$A$5:$A$200,$A21,'3. Puhkuste logi'!$F$5:$F$200,"Kinnitatud",'3. Puhkuste logi'!$C$5:$C$200,"&lt;="&amp;('1. Seaded'!$C$9+(39-1)*7+6),'3. Puhkuste logi'!$D$5:$D$200,"&gt;="&amp;('1. Seaded'!$C$9+(39-1)*7)))</f>
        <v/>
      </c>
      <c r="AO21" s="28">
        <f>IF($A21="","",COUNTIFS('3. Puhkuste logi'!$A$5:$A$200,$A21,'3. Puhkuste logi'!$F$5:$F$200,"Kinnitatud",'3. Puhkuste logi'!$C$5:$C$200,"&lt;="&amp;('1. Seaded'!$C$9+(40-1)*7+6),'3. Puhkuste logi'!$D$5:$D$200,"&gt;="&amp;('1. Seaded'!$C$9+(40-1)*7)))</f>
        <v/>
      </c>
      <c r="AP21" s="28">
        <f>IF($A21="","",COUNTIFS('3. Puhkuste logi'!$A$5:$A$200,$A21,'3. Puhkuste logi'!$F$5:$F$200,"Kinnitatud",'3. Puhkuste logi'!$C$5:$C$200,"&lt;="&amp;('1. Seaded'!$C$9+(41-1)*7+6),'3. Puhkuste logi'!$D$5:$D$200,"&gt;="&amp;('1. Seaded'!$C$9+(41-1)*7)))</f>
        <v/>
      </c>
      <c r="AQ21" s="28">
        <f>IF($A21="","",COUNTIFS('3. Puhkuste logi'!$A$5:$A$200,$A21,'3. Puhkuste logi'!$F$5:$F$200,"Kinnitatud",'3. Puhkuste logi'!$C$5:$C$200,"&lt;="&amp;('1. Seaded'!$C$9+(42-1)*7+6),'3. Puhkuste logi'!$D$5:$D$200,"&gt;="&amp;('1. Seaded'!$C$9+(42-1)*7)))</f>
        <v/>
      </c>
      <c r="AR21" s="28">
        <f>IF($A21="","",COUNTIFS('3. Puhkuste logi'!$A$5:$A$200,$A21,'3. Puhkuste logi'!$F$5:$F$200,"Kinnitatud",'3. Puhkuste logi'!$C$5:$C$200,"&lt;="&amp;('1. Seaded'!$C$9+(43-1)*7+6),'3. Puhkuste logi'!$D$5:$D$200,"&gt;="&amp;('1. Seaded'!$C$9+(43-1)*7)))</f>
        <v/>
      </c>
      <c r="AS21" s="28">
        <f>IF($A21="","",COUNTIFS('3. Puhkuste logi'!$A$5:$A$200,$A21,'3. Puhkuste logi'!$F$5:$F$200,"Kinnitatud",'3. Puhkuste logi'!$C$5:$C$200,"&lt;="&amp;('1. Seaded'!$C$9+(44-1)*7+6),'3. Puhkuste logi'!$D$5:$D$200,"&gt;="&amp;('1. Seaded'!$C$9+(44-1)*7)))</f>
        <v/>
      </c>
      <c r="AT21" s="28">
        <f>IF($A21="","",COUNTIFS('3. Puhkuste logi'!$A$5:$A$200,$A21,'3. Puhkuste logi'!$F$5:$F$200,"Kinnitatud",'3. Puhkuste logi'!$C$5:$C$200,"&lt;="&amp;('1. Seaded'!$C$9+(45-1)*7+6),'3. Puhkuste logi'!$D$5:$D$200,"&gt;="&amp;('1. Seaded'!$C$9+(45-1)*7)))</f>
        <v/>
      </c>
      <c r="AU21" s="28">
        <f>IF($A21="","",COUNTIFS('3. Puhkuste logi'!$A$5:$A$200,$A21,'3. Puhkuste logi'!$F$5:$F$200,"Kinnitatud",'3. Puhkuste logi'!$C$5:$C$200,"&lt;="&amp;('1. Seaded'!$C$9+(46-1)*7+6),'3. Puhkuste logi'!$D$5:$D$200,"&gt;="&amp;('1. Seaded'!$C$9+(46-1)*7)))</f>
        <v/>
      </c>
      <c r="AV21" s="28">
        <f>IF($A21="","",COUNTIFS('3. Puhkuste logi'!$A$5:$A$200,$A21,'3. Puhkuste logi'!$F$5:$F$200,"Kinnitatud",'3. Puhkuste logi'!$C$5:$C$200,"&lt;="&amp;('1. Seaded'!$C$9+(47-1)*7+6),'3. Puhkuste logi'!$D$5:$D$200,"&gt;="&amp;('1. Seaded'!$C$9+(47-1)*7)))</f>
        <v/>
      </c>
      <c r="AW21" s="28">
        <f>IF($A21="","",COUNTIFS('3. Puhkuste logi'!$A$5:$A$200,$A21,'3. Puhkuste logi'!$F$5:$F$200,"Kinnitatud",'3. Puhkuste logi'!$C$5:$C$200,"&lt;="&amp;('1. Seaded'!$C$9+(48-1)*7+6),'3. Puhkuste logi'!$D$5:$D$200,"&gt;="&amp;('1. Seaded'!$C$9+(48-1)*7)))</f>
        <v/>
      </c>
      <c r="AX21" s="28">
        <f>IF($A21="","",COUNTIFS('3. Puhkuste logi'!$A$5:$A$200,$A21,'3. Puhkuste logi'!$F$5:$F$200,"Kinnitatud",'3. Puhkuste logi'!$C$5:$C$200,"&lt;="&amp;('1. Seaded'!$C$9+(49-1)*7+6),'3. Puhkuste logi'!$D$5:$D$200,"&gt;="&amp;('1. Seaded'!$C$9+(49-1)*7)))</f>
        <v/>
      </c>
      <c r="AY21" s="28">
        <f>IF($A21="","",COUNTIFS('3. Puhkuste logi'!$A$5:$A$200,$A21,'3. Puhkuste logi'!$F$5:$F$200,"Kinnitatud",'3. Puhkuste logi'!$C$5:$C$200,"&lt;="&amp;('1. Seaded'!$C$9+(50-1)*7+6),'3. Puhkuste logi'!$D$5:$D$200,"&gt;="&amp;('1. Seaded'!$C$9+(50-1)*7)))</f>
        <v/>
      </c>
      <c r="AZ21" s="28">
        <f>IF($A21="","",COUNTIFS('3. Puhkuste logi'!$A$5:$A$200,$A21,'3. Puhkuste logi'!$F$5:$F$200,"Kinnitatud",'3. Puhkuste logi'!$C$5:$C$200,"&lt;="&amp;('1. Seaded'!$C$9+(51-1)*7+6),'3. Puhkuste logi'!$D$5:$D$200,"&gt;="&amp;('1. Seaded'!$C$9+(51-1)*7)))</f>
        <v/>
      </c>
      <c r="BA21" s="28">
        <f>IF($A21="","",COUNTIFS('3. Puhkuste logi'!$A$5:$A$200,$A21,'3. Puhkuste logi'!$F$5:$F$200,"Kinnitatud",'3. Puhkuste logi'!$C$5:$C$200,"&lt;="&amp;('1. Seaded'!$C$9+(52-1)*7+6),'3. Puhkuste logi'!$D$5:$D$200,"&gt;="&amp;('1. Seaded'!$C$9+(52-1)*7)))</f>
        <v/>
      </c>
    </row>
    <row r="22">
      <c r="A22" s="19">
        <f>IF('2. Töötajad'!A22="","",'2. Töötajad'!A22)</f>
        <v/>
      </c>
      <c r="B22" s="28">
        <f>IF($A22="","",COUNTIFS('3. Puhkuste logi'!$A$5:$A$200,$A22,'3. Puhkuste logi'!$F$5:$F$200,"Kinnitatud",'3. Puhkuste logi'!$C$5:$C$200,"&lt;="&amp;('1. Seaded'!$C$9+(1-1)*7+6),'3. Puhkuste logi'!$D$5:$D$200,"&gt;="&amp;('1. Seaded'!$C$9+(1-1)*7)))</f>
        <v/>
      </c>
      <c r="C22" s="28">
        <f>IF($A22="","",COUNTIFS('3. Puhkuste logi'!$A$5:$A$200,$A22,'3. Puhkuste logi'!$F$5:$F$200,"Kinnitatud",'3. Puhkuste logi'!$C$5:$C$200,"&lt;="&amp;('1. Seaded'!$C$9+(2-1)*7+6),'3. Puhkuste logi'!$D$5:$D$200,"&gt;="&amp;('1. Seaded'!$C$9+(2-1)*7)))</f>
        <v/>
      </c>
      <c r="D22" s="28">
        <f>IF($A22="","",COUNTIFS('3. Puhkuste logi'!$A$5:$A$200,$A22,'3. Puhkuste logi'!$F$5:$F$200,"Kinnitatud",'3. Puhkuste logi'!$C$5:$C$200,"&lt;="&amp;('1. Seaded'!$C$9+(3-1)*7+6),'3. Puhkuste logi'!$D$5:$D$200,"&gt;="&amp;('1. Seaded'!$C$9+(3-1)*7)))</f>
        <v/>
      </c>
      <c r="E22" s="28">
        <f>IF($A22="","",COUNTIFS('3. Puhkuste logi'!$A$5:$A$200,$A22,'3. Puhkuste logi'!$F$5:$F$200,"Kinnitatud",'3. Puhkuste logi'!$C$5:$C$200,"&lt;="&amp;('1. Seaded'!$C$9+(4-1)*7+6),'3. Puhkuste logi'!$D$5:$D$200,"&gt;="&amp;('1. Seaded'!$C$9+(4-1)*7)))</f>
        <v/>
      </c>
      <c r="F22" s="28">
        <f>IF($A22="","",COUNTIFS('3. Puhkuste logi'!$A$5:$A$200,$A22,'3. Puhkuste logi'!$F$5:$F$200,"Kinnitatud",'3. Puhkuste logi'!$C$5:$C$200,"&lt;="&amp;('1. Seaded'!$C$9+(5-1)*7+6),'3. Puhkuste logi'!$D$5:$D$200,"&gt;="&amp;('1. Seaded'!$C$9+(5-1)*7)))</f>
        <v/>
      </c>
      <c r="G22" s="28">
        <f>IF($A22="","",COUNTIFS('3. Puhkuste logi'!$A$5:$A$200,$A22,'3. Puhkuste logi'!$F$5:$F$200,"Kinnitatud",'3. Puhkuste logi'!$C$5:$C$200,"&lt;="&amp;('1. Seaded'!$C$9+(6-1)*7+6),'3. Puhkuste logi'!$D$5:$D$200,"&gt;="&amp;('1. Seaded'!$C$9+(6-1)*7)))</f>
        <v/>
      </c>
      <c r="H22" s="28">
        <f>IF($A22="","",COUNTIFS('3. Puhkuste logi'!$A$5:$A$200,$A22,'3. Puhkuste logi'!$F$5:$F$200,"Kinnitatud",'3. Puhkuste logi'!$C$5:$C$200,"&lt;="&amp;('1. Seaded'!$C$9+(7-1)*7+6),'3. Puhkuste logi'!$D$5:$D$200,"&gt;="&amp;('1. Seaded'!$C$9+(7-1)*7)))</f>
        <v/>
      </c>
      <c r="I22" s="28">
        <f>IF($A22="","",COUNTIFS('3. Puhkuste logi'!$A$5:$A$200,$A22,'3. Puhkuste logi'!$F$5:$F$200,"Kinnitatud",'3. Puhkuste logi'!$C$5:$C$200,"&lt;="&amp;('1. Seaded'!$C$9+(8-1)*7+6),'3. Puhkuste logi'!$D$5:$D$200,"&gt;="&amp;('1. Seaded'!$C$9+(8-1)*7)))</f>
        <v/>
      </c>
      <c r="J22" s="28">
        <f>IF($A22="","",COUNTIFS('3. Puhkuste logi'!$A$5:$A$200,$A22,'3. Puhkuste logi'!$F$5:$F$200,"Kinnitatud",'3. Puhkuste logi'!$C$5:$C$200,"&lt;="&amp;('1. Seaded'!$C$9+(9-1)*7+6),'3. Puhkuste logi'!$D$5:$D$200,"&gt;="&amp;('1. Seaded'!$C$9+(9-1)*7)))</f>
        <v/>
      </c>
      <c r="K22" s="28">
        <f>IF($A22="","",COUNTIFS('3. Puhkuste logi'!$A$5:$A$200,$A22,'3. Puhkuste logi'!$F$5:$F$200,"Kinnitatud",'3. Puhkuste logi'!$C$5:$C$200,"&lt;="&amp;('1. Seaded'!$C$9+(10-1)*7+6),'3. Puhkuste logi'!$D$5:$D$200,"&gt;="&amp;('1. Seaded'!$C$9+(10-1)*7)))</f>
        <v/>
      </c>
      <c r="L22" s="28">
        <f>IF($A22="","",COUNTIFS('3. Puhkuste logi'!$A$5:$A$200,$A22,'3. Puhkuste logi'!$F$5:$F$200,"Kinnitatud",'3. Puhkuste logi'!$C$5:$C$200,"&lt;="&amp;('1. Seaded'!$C$9+(11-1)*7+6),'3. Puhkuste logi'!$D$5:$D$200,"&gt;="&amp;('1. Seaded'!$C$9+(11-1)*7)))</f>
        <v/>
      </c>
      <c r="M22" s="28">
        <f>IF($A22="","",COUNTIFS('3. Puhkuste logi'!$A$5:$A$200,$A22,'3. Puhkuste logi'!$F$5:$F$200,"Kinnitatud",'3. Puhkuste logi'!$C$5:$C$200,"&lt;="&amp;('1. Seaded'!$C$9+(12-1)*7+6),'3. Puhkuste logi'!$D$5:$D$200,"&gt;="&amp;('1. Seaded'!$C$9+(12-1)*7)))</f>
        <v/>
      </c>
      <c r="N22" s="28">
        <f>IF($A22="","",COUNTIFS('3. Puhkuste logi'!$A$5:$A$200,$A22,'3. Puhkuste logi'!$F$5:$F$200,"Kinnitatud",'3. Puhkuste logi'!$C$5:$C$200,"&lt;="&amp;('1. Seaded'!$C$9+(13-1)*7+6),'3. Puhkuste logi'!$D$5:$D$200,"&gt;="&amp;('1. Seaded'!$C$9+(13-1)*7)))</f>
        <v/>
      </c>
      <c r="O22" s="28">
        <f>IF($A22="","",COUNTIFS('3. Puhkuste logi'!$A$5:$A$200,$A22,'3. Puhkuste logi'!$F$5:$F$200,"Kinnitatud",'3. Puhkuste logi'!$C$5:$C$200,"&lt;="&amp;('1. Seaded'!$C$9+(14-1)*7+6),'3. Puhkuste logi'!$D$5:$D$200,"&gt;="&amp;('1. Seaded'!$C$9+(14-1)*7)))</f>
        <v/>
      </c>
      <c r="P22" s="28">
        <f>IF($A22="","",COUNTIFS('3. Puhkuste logi'!$A$5:$A$200,$A22,'3. Puhkuste logi'!$F$5:$F$200,"Kinnitatud",'3. Puhkuste logi'!$C$5:$C$200,"&lt;="&amp;('1. Seaded'!$C$9+(15-1)*7+6),'3. Puhkuste logi'!$D$5:$D$200,"&gt;="&amp;('1. Seaded'!$C$9+(15-1)*7)))</f>
        <v/>
      </c>
      <c r="Q22" s="28">
        <f>IF($A22="","",COUNTIFS('3. Puhkuste logi'!$A$5:$A$200,$A22,'3. Puhkuste logi'!$F$5:$F$200,"Kinnitatud",'3. Puhkuste logi'!$C$5:$C$200,"&lt;="&amp;('1. Seaded'!$C$9+(16-1)*7+6),'3. Puhkuste logi'!$D$5:$D$200,"&gt;="&amp;('1. Seaded'!$C$9+(16-1)*7)))</f>
        <v/>
      </c>
      <c r="R22" s="28">
        <f>IF($A22="","",COUNTIFS('3. Puhkuste logi'!$A$5:$A$200,$A22,'3. Puhkuste logi'!$F$5:$F$200,"Kinnitatud",'3. Puhkuste logi'!$C$5:$C$200,"&lt;="&amp;('1. Seaded'!$C$9+(17-1)*7+6),'3. Puhkuste logi'!$D$5:$D$200,"&gt;="&amp;('1. Seaded'!$C$9+(17-1)*7)))</f>
        <v/>
      </c>
      <c r="S22" s="28">
        <f>IF($A22="","",COUNTIFS('3. Puhkuste logi'!$A$5:$A$200,$A22,'3. Puhkuste logi'!$F$5:$F$200,"Kinnitatud",'3. Puhkuste logi'!$C$5:$C$200,"&lt;="&amp;('1. Seaded'!$C$9+(18-1)*7+6),'3. Puhkuste logi'!$D$5:$D$200,"&gt;="&amp;('1. Seaded'!$C$9+(18-1)*7)))</f>
        <v/>
      </c>
      <c r="T22" s="28">
        <f>IF($A22="","",COUNTIFS('3. Puhkuste logi'!$A$5:$A$200,$A22,'3. Puhkuste logi'!$F$5:$F$200,"Kinnitatud",'3. Puhkuste logi'!$C$5:$C$200,"&lt;="&amp;('1. Seaded'!$C$9+(19-1)*7+6),'3. Puhkuste logi'!$D$5:$D$200,"&gt;="&amp;('1. Seaded'!$C$9+(19-1)*7)))</f>
        <v/>
      </c>
      <c r="U22" s="28">
        <f>IF($A22="","",COUNTIFS('3. Puhkuste logi'!$A$5:$A$200,$A22,'3. Puhkuste logi'!$F$5:$F$200,"Kinnitatud",'3. Puhkuste logi'!$C$5:$C$200,"&lt;="&amp;('1. Seaded'!$C$9+(20-1)*7+6),'3. Puhkuste logi'!$D$5:$D$200,"&gt;="&amp;('1. Seaded'!$C$9+(20-1)*7)))</f>
        <v/>
      </c>
      <c r="V22" s="28">
        <f>IF($A22="","",COUNTIFS('3. Puhkuste logi'!$A$5:$A$200,$A22,'3. Puhkuste logi'!$F$5:$F$200,"Kinnitatud",'3. Puhkuste logi'!$C$5:$C$200,"&lt;="&amp;('1. Seaded'!$C$9+(21-1)*7+6),'3. Puhkuste logi'!$D$5:$D$200,"&gt;="&amp;('1. Seaded'!$C$9+(21-1)*7)))</f>
        <v/>
      </c>
      <c r="W22" s="28">
        <f>IF($A22="","",COUNTIFS('3. Puhkuste logi'!$A$5:$A$200,$A22,'3. Puhkuste logi'!$F$5:$F$200,"Kinnitatud",'3. Puhkuste logi'!$C$5:$C$200,"&lt;="&amp;('1. Seaded'!$C$9+(22-1)*7+6),'3. Puhkuste logi'!$D$5:$D$200,"&gt;="&amp;('1. Seaded'!$C$9+(22-1)*7)))</f>
        <v/>
      </c>
      <c r="X22" s="28">
        <f>IF($A22="","",COUNTIFS('3. Puhkuste logi'!$A$5:$A$200,$A22,'3. Puhkuste logi'!$F$5:$F$200,"Kinnitatud",'3. Puhkuste logi'!$C$5:$C$200,"&lt;="&amp;('1. Seaded'!$C$9+(23-1)*7+6),'3. Puhkuste logi'!$D$5:$D$200,"&gt;="&amp;('1. Seaded'!$C$9+(23-1)*7)))</f>
        <v/>
      </c>
      <c r="Y22" s="28">
        <f>IF($A22="","",COUNTIFS('3. Puhkuste logi'!$A$5:$A$200,$A22,'3. Puhkuste logi'!$F$5:$F$200,"Kinnitatud",'3. Puhkuste logi'!$C$5:$C$200,"&lt;="&amp;('1. Seaded'!$C$9+(24-1)*7+6),'3. Puhkuste logi'!$D$5:$D$200,"&gt;="&amp;('1. Seaded'!$C$9+(24-1)*7)))</f>
        <v/>
      </c>
      <c r="Z22" s="28">
        <f>IF($A22="","",COUNTIFS('3. Puhkuste logi'!$A$5:$A$200,$A22,'3. Puhkuste logi'!$F$5:$F$200,"Kinnitatud",'3. Puhkuste logi'!$C$5:$C$200,"&lt;="&amp;('1. Seaded'!$C$9+(25-1)*7+6),'3. Puhkuste logi'!$D$5:$D$200,"&gt;="&amp;('1. Seaded'!$C$9+(25-1)*7)))</f>
        <v/>
      </c>
      <c r="AA22" s="28">
        <f>IF($A22="","",COUNTIFS('3. Puhkuste logi'!$A$5:$A$200,$A22,'3. Puhkuste logi'!$F$5:$F$200,"Kinnitatud",'3. Puhkuste logi'!$C$5:$C$200,"&lt;="&amp;('1. Seaded'!$C$9+(26-1)*7+6),'3. Puhkuste logi'!$D$5:$D$200,"&gt;="&amp;('1. Seaded'!$C$9+(26-1)*7)))</f>
        <v/>
      </c>
      <c r="AB22" s="28">
        <f>IF($A22="","",COUNTIFS('3. Puhkuste logi'!$A$5:$A$200,$A22,'3. Puhkuste logi'!$F$5:$F$200,"Kinnitatud",'3. Puhkuste logi'!$C$5:$C$200,"&lt;="&amp;('1. Seaded'!$C$9+(27-1)*7+6),'3. Puhkuste logi'!$D$5:$D$200,"&gt;="&amp;('1. Seaded'!$C$9+(27-1)*7)))</f>
        <v/>
      </c>
      <c r="AC22" s="28">
        <f>IF($A22="","",COUNTIFS('3. Puhkuste logi'!$A$5:$A$200,$A22,'3. Puhkuste logi'!$F$5:$F$200,"Kinnitatud",'3. Puhkuste logi'!$C$5:$C$200,"&lt;="&amp;('1. Seaded'!$C$9+(28-1)*7+6),'3. Puhkuste logi'!$D$5:$D$200,"&gt;="&amp;('1. Seaded'!$C$9+(28-1)*7)))</f>
        <v/>
      </c>
      <c r="AD22" s="28">
        <f>IF($A22="","",COUNTIFS('3. Puhkuste logi'!$A$5:$A$200,$A22,'3. Puhkuste logi'!$F$5:$F$200,"Kinnitatud",'3. Puhkuste logi'!$C$5:$C$200,"&lt;="&amp;('1. Seaded'!$C$9+(29-1)*7+6),'3. Puhkuste logi'!$D$5:$D$200,"&gt;="&amp;('1. Seaded'!$C$9+(29-1)*7)))</f>
        <v/>
      </c>
      <c r="AE22" s="28">
        <f>IF($A22="","",COUNTIFS('3. Puhkuste logi'!$A$5:$A$200,$A22,'3. Puhkuste logi'!$F$5:$F$200,"Kinnitatud",'3. Puhkuste logi'!$C$5:$C$200,"&lt;="&amp;('1. Seaded'!$C$9+(30-1)*7+6),'3. Puhkuste logi'!$D$5:$D$200,"&gt;="&amp;('1. Seaded'!$C$9+(30-1)*7)))</f>
        <v/>
      </c>
      <c r="AF22" s="28">
        <f>IF($A22="","",COUNTIFS('3. Puhkuste logi'!$A$5:$A$200,$A22,'3. Puhkuste logi'!$F$5:$F$200,"Kinnitatud",'3. Puhkuste logi'!$C$5:$C$200,"&lt;="&amp;('1. Seaded'!$C$9+(31-1)*7+6),'3. Puhkuste logi'!$D$5:$D$200,"&gt;="&amp;('1. Seaded'!$C$9+(31-1)*7)))</f>
        <v/>
      </c>
      <c r="AG22" s="28">
        <f>IF($A22="","",COUNTIFS('3. Puhkuste logi'!$A$5:$A$200,$A22,'3. Puhkuste logi'!$F$5:$F$200,"Kinnitatud",'3. Puhkuste logi'!$C$5:$C$200,"&lt;="&amp;('1. Seaded'!$C$9+(32-1)*7+6),'3. Puhkuste logi'!$D$5:$D$200,"&gt;="&amp;('1. Seaded'!$C$9+(32-1)*7)))</f>
        <v/>
      </c>
      <c r="AH22" s="28">
        <f>IF($A22="","",COUNTIFS('3. Puhkuste logi'!$A$5:$A$200,$A22,'3. Puhkuste logi'!$F$5:$F$200,"Kinnitatud",'3. Puhkuste logi'!$C$5:$C$200,"&lt;="&amp;('1. Seaded'!$C$9+(33-1)*7+6),'3. Puhkuste logi'!$D$5:$D$200,"&gt;="&amp;('1. Seaded'!$C$9+(33-1)*7)))</f>
        <v/>
      </c>
      <c r="AI22" s="28">
        <f>IF($A22="","",COUNTIFS('3. Puhkuste logi'!$A$5:$A$200,$A22,'3. Puhkuste logi'!$F$5:$F$200,"Kinnitatud",'3. Puhkuste logi'!$C$5:$C$200,"&lt;="&amp;('1. Seaded'!$C$9+(34-1)*7+6),'3. Puhkuste logi'!$D$5:$D$200,"&gt;="&amp;('1. Seaded'!$C$9+(34-1)*7)))</f>
        <v/>
      </c>
      <c r="AJ22" s="28">
        <f>IF($A22="","",COUNTIFS('3. Puhkuste logi'!$A$5:$A$200,$A22,'3. Puhkuste logi'!$F$5:$F$200,"Kinnitatud",'3. Puhkuste logi'!$C$5:$C$200,"&lt;="&amp;('1. Seaded'!$C$9+(35-1)*7+6),'3. Puhkuste logi'!$D$5:$D$200,"&gt;="&amp;('1. Seaded'!$C$9+(35-1)*7)))</f>
        <v/>
      </c>
      <c r="AK22" s="28">
        <f>IF($A22="","",COUNTIFS('3. Puhkuste logi'!$A$5:$A$200,$A22,'3. Puhkuste logi'!$F$5:$F$200,"Kinnitatud",'3. Puhkuste logi'!$C$5:$C$200,"&lt;="&amp;('1. Seaded'!$C$9+(36-1)*7+6),'3. Puhkuste logi'!$D$5:$D$200,"&gt;="&amp;('1. Seaded'!$C$9+(36-1)*7)))</f>
        <v/>
      </c>
      <c r="AL22" s="28">
        <f>IF($A22="","",COUNTIFS('3. Puhkuste logi'!$A$5:$A$200,$A22,'3. Puhkuste logi'!$F$5:$F$200,"Kinnitatud",'3. Puhkuste logi'!$C$5:$C$200,"&lt;="&amp;('1. Seaded'!$C$9+(37-1)*7+6),'3. Puhkuste logi'!$D$5:$D$200,"&gt;="&amp;('1. Seaded'!$C$9+(37-1)*7)))</f>
        <v/>
      </c>
      <c r="AM22" s="28">
        <f>IF($A22="","",COUNTIFS('3. Puhkuste logi'!$A$5:$A$200,$A22,'3. Puhkuste logi'!$F$5:$F$200,"Kinnitatud",'3. Puhkuste logi'!$C$5:$C$200,"&lt;="&amp;('1. Seaded'!$C$9+(38-1)*7+6),'3. Puhkuste logi'!$D$5:$D$200,"&gt;="&amp;('1. Seaded'!$C$9+(38-1)*7)))</f>
        <v/>
      </c>
      <c r="AN22" s="28">
        <f>IF($A22="","",COUNTIFS('3. Puhkuste logi'!$A$5:$A$200,$A22,'3. Puhkuste logi'!$F$5:$F$200,"Kinnitatud",'3. Puhkuste logi'!$C$5:$C$200,"&lt;="&amp;('1. Seaded'!$C$9+(39-1)*7+6),'3. Puhkuste logi'!$D$5:$D$200,"&gt;="&amp;('1. Seaded'!$C$9+(39-1)*7)))</f>
        <v/>
      </c>
      <c r="AO22" s="28">
        <f>IF($A22="","",COUNTIFS('3. Puhkuste logi'!$A$5:$A$200,$A22,'3. Puhkuste logi'!$F$5:$F$200,"Kinnitatud",'3. Puhkuste logi'!$C$5:$C$200,"&lt;="&amp;('1. Seaded'!$C$9+(40-1)*7+6),'3. Puhkuste logi'!$D$5:$D$200,"&gt;="&amp;('1. Seaded'!$C$9+(40-1)*7)))</f>
        <v/>
      </c>
      <c r="AP22" s="28">
        <f>IF($A22="","",COUNTIFS('3. Puhkuste logi'!$A$5:$A$200,$A22,'3. Puhkuste logi'!$F$5:$F$200,"Kinnitatud",'3. Puhkuste logi'!$C$5:$C$200,"&lt;="&amp;('1. Seaded'!$C$9+(41-1)*7+6),'3. Puhkuste logi'!$D$5:$D$200,"&gt;="&amp;('1. Seaded'!$C$9+(41-1)*7)))</f>
        <v/>
      </c>
      <c r="AQ22" s="28">
        <f>IF($A22="","",COUNTIFS('3. Puhkuste logi'!$A$5:$A$200,$A22,'3. Puhkuste logi'!$F$5:$F$200,"Kinnitatud",'3. Puhkuste logi'!$C$5:$C$200,"&lt;="&amp;('1. Seaded'!$C$9+(42-1)*7+6),'3. Puhkuste logi'!$D$5:$D$200,"&gt;="&amp;('1. Seaded'!$C$9+(42-1)*7)))</f>
        <v/>
      </c>
      <c r="AR22" s="28">
        <f>IF($A22="","",COUNTIFS('3. Puhkuste logi'!$A$5:$A$200,$A22,'3. Puhkuste logi'!$F$5:$F$200,"Kinnitatud",'3. Puhkuste logi'!$C$5:$C$200,"&lt;="&amp;('1. Seaded'!$C$9+(43-1)*7+6),'3. Puhkuste logi'!$D$5:$D$200,"&gt;="&amp;('1. Seaded'!$C$9+(43-1)*7)))</f>
        <v/>
      </c>
      <c r="AS22" s="28">
        <f>IF($A22="","",COUNTIFS('3. Puhkuste logi'!$A$5:$A$200,$A22,'3. Puhkuste logi'!$F$5:$F$200,"Kinnitatud",'3. Puhkuste logi'!$C$5:$C$200,"&lt;="&amp;('1. Seaded'!$C$9+(44-1)*7+6),'3. Puhkuste logi'!$D$5:$D$200,"&gt;="&amp;('1. Seaded'!$C$9+(44-1)*7)))</f>
        <v/>
      </c>
      <c r="AT22" s="28">
        <f>IF($A22="","",COUNTIFS('3. Puhkuste logi'!$A$5:$A$200,$A22,'3. Puhkuste logi'!$F$5:$F$200,"Kinnitatud",'3. Puhkuste logi'!$C$5:$C$200,"&lt;="&amp;('1. Seaded'!$C$9+(45-1)*7+6),'3. Puhkuste logi'!$D$5:$D$200,"&gt;="&amp;('1. Seaded'!$C$9+(45-1)*7)))</f>
        <v/>
      </c>
      <c r="AU22" s="28">
        <f>IF($A22="","",COUNTIFS('3. Puhkuste logi'!$A$5:$A$200,$A22,'3. Puhkuste logi'!$F$5:$F$200,"Kinnitatud",'3. Puhkuste logi'!$C$5:$C$200,"&lt;="&amp;('1. Seaded'!$C$9+(46-1)*7+6),'3. Puhkuste logi'!$D$5:$D$200,"&gt;="&amp;('1. Seaded'!$C$9+(46-1)*7)))</f>
        <v/>
      </c>
      <c r="AV22" s="28">
        <f>IF($A22="","",COUNTIFS('3. Puhkuste logi'!$A$5:$A$200,$A22,'3. Puhkuste logi'!$F$5:$F$200,"Kinnitatud",'3. Puhkuste logi'!$C$5:$C$200,"&lt;="&amp;('1. Seaded'!$C$9+(47-1)*7+6),'3. Puhkuste logi'!$D$5:$D$200,"&gt;="&amp;('1. Seaded'!$C$9+(47-1)*7)))</f>
        <v/>
      </c>
      <c r="AW22" s="28">
        <f>IF($A22="","",COUNTIFS('3. Puhkuste logi'!$A$5:$A$200,$A22,'3. Puhkuste logi'!$F$5:$F$200,"Kinnitatud",'3. Puhkuste logi'!$C$5:$C$200,"&lt;="&amp;('1. Seaded'!$C$9+(48-1)*7+6),'3. Puhkuste logi'!$D$5:$D$200,"&gt;="&amp;('1. Seaded'!$C$9+(48-1)*7)))</f>
        <v/>
      </c>
      <c r="AX22" s="28">
        <f>IF($A22="","",COUNTIFS('3. Puhkuste logi'!$A$5:$A$200,$A22,'3. Puhkuste logi'!$F$5:$F$200,"Kinnitatud",'3. Puhkuste logi'!$C$5:$C$200,"&lt;="&amp;('1. Seaded'!$C$9+(49-1)*7+6),'3. Puhkuste logi'!$D$5:$D$200,"&gt;="&amp;('1. Seaded'!$C$9+(49-1)*7)))</f>
        <v/>
      </c>
      <c r="AY22" s="28">
        <f>IF($A22="","",COUNTIFS('3. Puhkuste logi'!$A$5:$A$200,$A22,'3. Puhkuste logi'!$F$5:$F$200,"Kinnitatud",'3. Puhkuste logi'!$C$5:$C$200,"&lt;="&amp;('1. Seaded'!$C$9+(50-1)*7+6),'3. Puhkuste logi'!$D$5:$D$200,"&gt;="&amp;('1. Seaded'!$C$9+(50-1)*7)))</f>
        <v/>
      </c>
      <c r="AZ22" s="28">
        <f>IF($A22="","",COUNTIFS('3. Puhkuste logi'!$A$5:$A$200,$A22,'3. Puhkuste logi'!$F$5:$F$200,"Kinnitatud",'3. Puhkuste logi'!$C$5:$C$200,"&lt;="&amp;('1. Seaded'!$C$9+(51-1)*7+6),'3. Puhkuste logi'!$D$5:$D$200,"&gt;="&amp;('1. Seaded'!$C$9+(51-1)*7)))</f>
        <v/>
      </c>
      <c r="BA22" s="28">
        <f>IF($A22="","",COUNTIFS('3. Puhkuste logi'!$A$5:$A$200,$A22,'3. Puhkuste logi'!$F$5:$F$200,"Kinnitatud",'3. Puhkuste logi'!$C$5:$C$200,"&lt;="&amp;('1. Seaded'!$C$9+(52-1)*7+6),'3. Puhkuste logi'!$D$5:$D$200,"&gt;="&amp;('1. Seaded'!$C$9+(52-1)*7)))</f>
        <v/>
      </c>
    </row>
    <row r="23">
      <c r="A23" s="19">
        <f>IF('2. Töötajad'!A23="","",'2. Töötajad'!A23)</f>
        <v/>
      </c>
      <c r="B23" s="28">
        <f>IF($A23="","",COUNTIFS('3. Puhkuste logi'!$A$5:$A$200,$A23,'3. Puhkuste logi'!$F$5:$F$200,"Kinnitatud",'3. Puhkuste logi'!$C$5:$C$200,"&lt;="&amp;('1. Seaded'!$C$9+(1-1)*7+6),'3. Puhkuste logi'!$D$5:$D$200,"&gt;="&amp;('1. Seaded'!$C$9+(1-1)*7)))</f>
        <v/>
      </c>
      <c r="C23" s="28">
        <f>IF($A23="","",COUNTIFS('3. Puhkuste logi'!$A$5:$A$200,$A23,'3. Puhkuste logi'!$F$5:$F$200,"Kinnitatud",'3. Puhkuste logi'!$C$5:$C$200,"&lt;="&amp;('1. Seaded'!$C$9+(2-1)*7+6),'3. Puhkuste logi'!$D$5:$D$200,"&gt;="&amp;('1. Seaded'!$C$9+(2-1)*7)))</f>
        <v/>
      </c>
      <c r="D23" s="28">
        <f>IF($A23="","",COUNTIFS('3. Puhkuste logi'!$A$5:$A$200,$A23,'3. Puhkuste logi'!$F$5:$F$200,"Kinnitatud",'3. Puhkuste logi'!$C$5:$C$200,"&lt;="&amp;('1. Seaded'!$C$9+(3-1)*7+6),'3. Puhkuste logi'!$D$5:$D$200,"&gt;="&amp;('1. Seaded'!$C$9+(3-1)*7)))</f>
        <v/>
      </c>
      <c r="E23" s="28">
        <f>IF($A23="","",COUNTIFS('3. Puhkuste logi'!$A$5:$A$200,$A23,'3. Puhkuste logi'!$F$5:$F$200,"Kinnitatud",'3. Puhkuste logi'!$C$5:$C$200,"&lt;="&amp;('1. Seaded'!$C$9+(4-1)*7+6),'3. Puhkuste logi'!$D$5:$D$200,"&gt;="&amp;('1. Seaded'!$C$9+(4-1)*7)))</f>
        <v/>
      </c>
      <c r="F23" s="28">
        <f>IF($A23="","",COUNTIFS('3. Puhkuste logi'!$A$5:$A$200,$A23,'3. Puhkuste logi'!$F$5:$F$200,"Kinnitatud",'3. Puhkuste logi'!$C$5:$C$200,"&lt;="&amp;('1. Seaded'!$C$9+(5-1)*7+6),'3. Puhkuste logi'!$D$5:$D$200,"&gt;="&amp;('1. Seaded'!$C$9+(5-1)*7)))</f>
        <v/>
      </c>
      <c r="G23" s="28">
        <f>IF($A23="","",COUNTIFS('3. Puhkuste logi'!$A$5:$A$200,$A23,'3. Puhkuste logi'!$F$5:$F$200,"Kinnitatud",'3. Puhkuste logi'!$C$5:$C$200,"&lt;="&amp;('1. Seaded'!$C$9+(6-1)*7+6),'3. Puhkuste logi'!$D$5:$D$200,"&gt;="&amp;('1. Seaded'!$C$9+(6-1)*7)))</f>
        <v/>
      </c>
      <c r="H23" s="28">
        <f>IF($A23="","",COUNTIFS('3. Puhkuste logi'!$A$5:$A$200,$A23,'3. Puhkuste logi'!$F$5:$F$200,"Kinnitatud",'3. Puhkuste logi'!$C$5:$C$200,"&lt;="&amp;('1. Seaded'!$C$9+(7-1)*7+6),'3. Puhkuste logi'!$D$5:$D$200,"&gt;="&amp;('1. Seaded'!$C$9+(7-1)*7)))</f>
        <v/>
      </c>
      <c r="I23" s="28">
        <f>IF($A23="","",COUNTIFS('3. Puhkuste logi'!$A$5:$A$200,$A23,'3. Puhkuste logi'!$F$5:$F$200,"Kinnitatud",'3. Puhkuste logi'!$C$5:$C$200,"&lt;="&amp;('1. Seaded'!$C$9+(8-1)*7+6),'3. Puhkuste logi'!$D$5:$D$200,"&gt;="&amp;('1. Seaded'!$C$9+(8-1)*7)))</f>
        <v/>
      </c>
      <c r="J23" s="28">
        <f>IF($A23="","",COUNTIFS('3. Puhkuste logi'!$A$5:$A$200,$A23,'3. Puhkuste logi'!$F$5:$F$200,"Kinnitatud",'3. Puhkuste logi'!$C$5:$C$200,"&lt;="&amp;('1. Seaded'!$C$9+(9-1)*7+6),'3. Puhkuste logi'!$D$5:$D$200,"&gt;="&amp;('1. Seaded'!$C$9+(9-1)*7)))</f>
        <v/>
      </c>
      <c r="K23" s="28">
        <f>IF($A23="","",COUNTIFS('3. Puhkuste logi'!$A$5:$A$200,$A23,'3. Puhkuste logi'!$F$5:$F$200,"Kinnitatud",'3. Puhkuste logi'!$C$5:$C$200,"&lt;="&amp;('1. Seaded'!$C$9+(10-1)*7+6),'3. Puhkuste logi'!$D$5:$D$200,"&gt;="&amp;('1. Seaded'!$C$9+(10-1)*7)))</f>
        <v/>
      </c>
      <c r="L23" s="28">
        <f>IF($A23="","",COUNTIFS('3. Puhkuste logi'!$A$5:$A$200,$A23,'3. Puhkuste logi'!$F$5:$F$200,"Kinnitatud",'3. Puhkuste logi'!$C$5:$C$200,"&lt;="&amp;('1. Seaded'!$C$9+(11-1)*7+6),'3. Puhkuste logi'!$D$5:$D$200,"&gt;="&amp;('1. Seaded'!$C$9+(11-1)*7)))</f>
        <v/>
      </c>
      <c r="M23" s="28">
        <f>IF($A23="","",COUNTIFS('3. Puhkuste logi'!$A$5:$A$200,$A23,'3. Puhkuste logi'!$F$5:$F$200,"Kinnitatud",'3. Puhkuste logi'!$C$5:$C$200,"&lt;="&amp;('1. Seaded'!$C$9+(12-1)*7+6),'3. Puhkuste logi'!$D$5:$D$200,"&gt;="&amp;('1. Seaded'!$C$9+(12-1)*7)))</f>
        <v/>
      </c>
      <c r="N23" s="28">
        <f>IF($A23="","",COUNTIFS('3. Puhkuste logi'!$A$5:$A$200,$A23,'3. Puhkuste logi'!$F$5:$F$200,"Kinnitatud",'3. Puhkuste logi'!$C$5:$C$200,"&lt;="&amp;('1. Seaded'!$C$9+(13-1)*7+6),'3. Puhkuste logi'!$D$5:$D$200,"&gt;="&amp;('1. Seaded'!$C$9+(13-1)*7)))</f>
        <v/>
      </c>
      <c r="O23" s="28">
        <f>IF($A23="","",COUNTIFS('3. Puhkuste logi'!$A$5:$A$200,$A23,'3. Puhkuste logi'!$F$5:$F$200,"Kinnitatud",'3. Puhkuste logi'!$C$5:$C$200,"&lt;="&amp;('1. Seaded'!$C$9+(14-1)*7+6),'3. Puhkuste logi'!$D$5:$D$200,"&gt;="&amp;('1. Seaded'!$C$9+(14-1)*7)))</f>
        <v/>
      </c>
      <c r="P23" s="28">
        <f>IF($A23="","",COUNTIFS('3. Puhkuste logi'!$A$5:$A$200,$A23,'3. Puhkuste logi'!$F$5:$F$200,"Kinnitatud",'3. Puhkuste logi'!$C$5:$C$200,"&lt;="&amp;('1. Seaded'!$C$9+(15-1)*7+6),'3. Puhkuste logi'!$D$5:$D$200,"&gt;="&amp;('1. Seaded'!$C$9+(15-1)*7)))</f>
        <v/>
      </c>
      <c r="Q23" s="28">
        <f>IF($A23="","",COUNTIFS('3. Puhkuste logi'!$A$5:$A$200,$A23,'3. Puhkuste logi'!$F$5:$F$200,"Kinnitatud",'3. Puhkuste logi'!$C$5:$C$200,"&lt;="&amp;('1. Seaded'!$C$9+(16-1)*7+6),'3. Puhkuste logi'!$D$5:$D$200,"&gt;="&amp;('1. Seaded'!$C$9+(16-1)*7)))</f>
        <v/>
      </c>
      <c r="R23" s="28">
        <f>IF($A23="","",COUNTIFS('3. Puhkuste logi'!$A$5:$A$200,$A23,'3. Puhkuste logi'!$F$5:$F$200,"Kinnitatud",'3. Puhkuste logi'!$C$5:$C$200,"&lt;="&amp;('1. Seaded'!$C$9+(17-1)*7+6),'3. Puhkuste logi'!$D$5:$D$200,"&gt;="&amp;('1. Seaded'!$C$9+(17-1)*7)))</f>
        <v/>
      </c>
      <c r="S23" s="28">
        <f>IF($A23="","",COUNTIFS('3. Puhkuste logi'!$A$5:$A$200,$A23,'3. Puhkuste logi'!$F$5:$F$200,"Kinnitatud",'3. Puhkuste logi'!$C$5:$C$200,"&lt;="&amp;('1. Seaded'!$C$9+(18-1)*7+6),'3. Puhkuste logi'!$D$5:$D$200,"&gt;="&amp;('1. Seaded'!$C$9+(18-1)*7)))</f>
        <v/>
      </c>
      <c r="T23" s="28">
        <f>IF($A23="","",COUNTIFS('3. Puhkuste logi'!$A$5:$A$200,$A23,'3. Puhkuste logi'!$F$5:$F$200,"Kinnitatud",'3. Puhkuste logi'!$C$5:$C$200,"&lt;="&amp;('1. Seaded'!$C$9+(19-1)*7+6),'3. Puhkuste logi'!$D$5:$D$200,"&gt;="&amp;('1. Seaded'!$C$9+(19-1)*7)))</f>
        <v/>
      </c>
      <c r="U23" s="28">
        <f>IF($A23="","",COUNTIFS('3. Puhkuste logi'!$A$5:$A$200,$A23,'3. Puhkuste logi'!$F$5:$F$200,"Kinnitatud",'3. Puhkuste logi'!$C$5:$C$200,"&lt;="&amp;('1. Seaded'!$C$9+(20-1)*7+6),'3. Puhkuste logi'!$D$5:$D$200,"&gt;="&amp;('1. Seaded'!$C$9+(20-1)*7)))</f>
        <v/>
      </c>
      <c r="V23" s="28">
        <f>IF($A23="","",COUNTIFS('3. Puhkuste logi'!$A$5:$A$200,$A23,'3. Puhkuste logi'!$F$5:$F$200,"Kinnitatud",'3. Puhkuste logi'!$C$5:$C$200,"&lt;="&amp;('1. Seaded'!$C$9+(21-1)*7+6),'3. Puhkuste logi'!$D$5:$D$200,"&gt;="&amp;('1. Seaded'!$C$9+(21-1)*7)))</f>
        <v/>
      </c>
      <c r="W23" s="28">
        <f>IF($A23="","",COUNTIFS('3. Puhkuste logi'!$A$5:$A$200,$A23,'3. Puhkuste logi'!$F$5:$F$200,"Kinnitatud",'3. Puhkuste logi'!$C$5:$C$200,"&lt;="&amp;('1. Seaded'!$C$9+(22-1)*7+6),'3. Puhkuste logi'!$D$5:$D$200,"&gt;="&amp;('1. Seaded'!$C$9+(22-1)*7)))</f>
        <v/>
      </c>
      <c r="X23" s="28">
        <f>IF($A23="","",COUNTIFS('3. Puhkuste logi'!$A$5:$A$200,$A23,'3. Puhkuste logi'!$F$5:$F$200,"Kinnitatud",'3. Puhkuste logi'!$C$5:$C$200,"&lt;="&amp;('1. Seaded'!$C$9+(23-1)*7+6),'3. Puhkuste logi'!$D$5:$D$200,"&gt;="&amp;('1. Seaded'!$C$9+(23-1)*7)))</f>
        <v/>
      </c>
      <c r="Y23" s="28">
        <f>IF($A23="","",COUNTIFS('3. Puhkuste logi'!$A$5:$A$200,$A23,'3. Puhkuste logi'!$F$5:$F$200,"Kinnitatud",'3. Puhkuste logi'!$C$5:$C$200,"&lt;="&amp;('1. Seaded'!$C$9+(24-1)*7+6),'3. Puhkuste logi'!$D$5:$D$200,"&gt;="&amp;('1. Seaded'!$C$9+(24-1)*7)))</f>
        <v/>
      </c>
      <c r="Z23" s="28">
        <f>IF($A23="","",COUNTIFS('3. Puhkuste logi'!$A$5:$A$200,$A23,'3. Puhkuste logi'!$F$5:$F$200,"Kinnitatud",'3. Puhkuste logi'!$C$5:$C$200,"&lt;="&amp;('1. Seaded'!$C$9+(25-1)*7+6),'3. Puhkuste logi'!$D$5:$D$200,"&gt;="&amp;('1. Seaded'!$C$9+(25-1)*7)))</f>
        <v/>
      </c>
      <c r="AA23" s="28">
        <f>IF($A23="","",COUNTIFS('3. Puhkuste logi'!$A$5:$A$200,$A23,'3. Puhkuste logi'!$F$5:$F$200,"Kinnitatud",'3. Puhkuste logi'!$C$5:$C$200,"&lt;="&amp;('1. Seaded'!$C$9+(26-1)*7+6),'3. Puhkuste logi'!$D$5:$D$200,"&gt;="&amp;('1. Seaded'!$C$9+(26-1)*7)))</f>
        <v/>
      </c>
      <c r="AB23" s="28">
        <f>IF($A23="","",COUNTIFS('3. Puhkuste logi'!$A$5:$A$200,$A23,'3. Puhkuste logi'!$F$5:$F$200,"Kinnitatud",'3. Puhkuste logi'!$C$5:$C$200,"&lt;="&amp;('1. Seaded'!$C$9+(27-1)*7+6),'3. Puhkuste logi'!$D$5:$D$200,"&gt;="&amp;('1. Seaded'!$C$9+(27-1)*7)))</f>
        <v/>
      </c>
      <c r="AC23" s="28">
        <f>IF($A23="","",COUNTIFS('3. Puhkuste logi'!$A$5:$A$200,$A23,'3. Puhkuste logi'!$F$5:$F$200,"Kinnitatud",'3. Puhkuste logi'!$C$5:$C$200,"&lt;="&amp;('1. Seaded'!$C$9+(28-1)*7+6),'3. Puhkuste logi'!$D$5:$D$200,"&gt;="&amp;('1. Seaded'!$C$9+(28-1)*7)))</f>
        <v/>
      </c>
      <c r="AD23" s="28">
        <f>IF($A23="","",COUNTIFS('3. Puhkuste logi'!$A$5:$A$200,$A23,'3. Puhkuste logi'!$F$5:$F$200,"Kinnitatud",'3. Puhkuste logi'!$C$5:$C$200,"&lt;="&amp;('1. Seaded'!$C$9+(29-1)*7+6),'3. Puhkuste logi'!$D$5:$D$200,"&gt;="&amp;('1. Seaded'!$C$9+(29-1)*7)))</f>
        <v/>
      </c>
      <c r="AE23" s="28">
        <f>IF($A23="","",COUNTIFS('3. Puhkuste logi'!$A$5:$A$200,$A23,'3. Puhkuste logi'!$F$5:$F$200,"Kinnitatud",'3. Puhkuste logi'!$C$5:$C$200,"&lt;="&amp;('1. Seaded'!$C$9+(30-1)*7+6),'3. Puhkuste logi'!$D$5:$D$200,"&gt;="&amp;('1. Seaded'!$C$9+(30-1)*7)))</f>
        <v/>
      </c>
      <c r="AF23" s="28">
        <f>IF($A23="","",COUNTIFS('3. Puhkuste logi'!$A$5:$A$200,$A23,'3. Puhkuste logi'!$F$5:$F$200,"Kinnitatud",'3. Puhkuste logi'!$C$5:$C$200,"&lt;="&amp;('1. Seaded'!$C$9+(31-1)*7+6),'3. Puhkuste logi'!$D$5:$D$200,"&gt;="&amp;('1. Seaded'!$C$9+(31-1)*7)))</f>
        <v/>
      </c>
      <c r="AG23" s="28">
        <f>IF($A23="","",COUNTIFS('3. Puhkuste logi'!$A$5:$A$200,$A23,'3. Puhkuste logi'!$F$5:$F$200,"Kinnitatud",'3. Puhkuste logi'!$C$5:$C$200,"&lt;="&amp;('1. Seaded'!$C$9+(32-1)*7+6),'3. Puhkuste logi'!$D$5:$D$200,"&gt;="&amp;('1. Seaded'!$C$9+(32-1)*7)))</f>
        <v/>
      </c>
      <c r="AH23" s="28">
        <f>IF($A23="","",COUNTIFS('3. Puhkuste logi'!$A$5:$A$200,$A23,'3. Puhkuste logi'!$F$5:$F$200,"Kinnitatud",'3. Puhkuste logi'!$C$5:$C$200,"&lt;="&amp;('1. Seaded'!$C$9+(33-1)*7+6),'3. Puhkuste logi'!$D$5:$D$200,"&gt;="&amp;('1. Seaded'!$C$9+(33-1)*7)))</f>
        <v/>
      </c>
      <c r="AI23" s="28">
        <f>IF($A23="","",COUNTIFS('3. Puhkuste logi'!$A$5:$A$200,$A23,'3. Puhkuste logi'!$F$5:$F$200,"Kinnitatud",'3. Puhkuste logi'!$C$5:$C$200,"&lt;="&amp;('1. Seaded'!$C$9+(34-1)*7+6),'3. Puhkuste logi'!$D$5:$D$200,"&gt;="&amp;('1. Seaded'!$C$9+(34-1)*7)))</f>
        <v/>
      </c>
      <c r="AJ23" s="28">
        <f>IF($A23="","",COUNTIFS('3. Puhkuste logi'!$A$5:$A$200,$A23,'3. Puhkuste logi'!$F$5:$F$200,"Kinnitatud",'3. Puhkuste logi'!$C$5:$C$200,"&lt;="&amp;('1. Seaded'!$C$9+(35-1)*7+6),'3. Puhkuste logi'!$D$5:$D$200,"&gt;="&amp;('1. Seaded'!$C$9+(35-1)*7)))</f>
        <v/>
      </c>
      <c r="AK23" s="28">
        <f>IF($A23="","",COUNTIFS('3. Puhkuste logi'!$A$5:$A$200,$A23,'3. Puhkuste logi'!$F$5:$F$200,"Kinnitatud",'3. Puhkuste logi'!$C$5:$C$200,"&lt;="&amp;('1. Seaded'!$C$9+(36-1)*7+6),'3. Puhkuste logi'!$D$5:$D$200,"&gt;="&amp;('1. Seaded'!$C$9+(36-1)*7)))</f>
        <v/>
      </c>
      <c r="AL23" s="28">
        <f>IF($A23="","",COUNTIFS('3. Puhkuste logi'!$A$5:$A$200,$A23,'3. Puhkuste logi'!$F$5:$F$200,"Kinnitatud",'3. Puhkuste logi'!$C$5:$C$200,"&lt;="&amp;('1. Seaded'!$C$9+(37-1)*7+6),'3. Puhkuste logi'!$D$5:$D$200,"&gt;="&amp;('1. Seaded'!$C$9+(37-1)*7)))</f>
        <v/>
      </c>
      <c r="AM23" s="28">
        <f>IF($A23="","",COUNTIFS('3. Puhkuste logi'!$A$5:$A$200,$A23,'3. Puhkuste logi'!$F$5:$F$200,"Kinnitatud",'3. Puhkuste logi'!$C$5:$C$200,"&lt;="&amp;('1. Seaded'!$C$9+(38-1)*7+6),'3. Puhkuste logi'!$D$5:$D$200,"&gt;="&amp;('1. Seaded'!$C$9+(38-1)*7)))</f>
        <v/>
      </c>
      <c r="AN23" s="28">
        <f>IF($A23="","",COUNTIFS('3. Puhkuste logi'!$A$5:$A$200,$A23,'3. Puhkuste logi'!$F$5:$F$200,"Kinnitatud",'3. Puhkuste logi'!$C$5:$C$200,"&lt;="&amp;('1. Seaded'!$C$9+(39-1)*7+6),'3. Puhkuste logi'!$D$5:$D$200,"&gt;="&amp;('1. Seaded'!$C$9+(39-1)*7)))</f>
        <v/>
      </c>
      <c r="AO23" s="28">
        <f>IF($A23="","",COUNTIFS('3. Puhkuste logi'!$A$5:$A$200,$A23,'3. Puhkuste logi'!$F$5:$F$200,"Kinnitatud",'3. Puhkuste logi'!$C$5:$C$200,"&lt;="&amp;('1. Seaded'!$C$9+(40-1)*7+6),'3. Puhkuste logi'!$D$5:$D$200,"&gt;="&amp;('1. Seaded'!$C$9+(40-1)*7)))</f>
        <v/>
      </c>
      <c r="AP23" s="28">
        <f>IF($A23="","",COUNTIFS('3. Puhkuste logi'!$A$5:$A$200,$A23,'3. Puhkuste logi'!$F$5:$F$200,"Kinnitatud",'3. Puhkuste logi'!$C$5:$C$200,"&lt;="&amp;('1. Seaded'!$C$9+(41-1)*7+6),'3. Puhkuste logi'!$D$5:$D$200,"&gt;="&amp;('1. Seaded'!$C$9+(41-1)*7)))</f>
        <v/>
      </c>
      <c r="AQ23" s="28">
        <f>IF($A23="","",COUNTIFS('3. Puhkuste logi'!$A$5:$A$200,$A23,'3. Puhkuste logi'!$F$5:$F$200,"Kinnitatud",'3. Puhkuste logi'!$C$5:$C$200,"&lt;="&amp;('1. Seaded'!$C$9+(42-1)*7+6),'3. Puhkuste logi'!$D$5:$D$200,"&gt;="&amp;('1. Seaded'!$C$9+(42-1)*7)))</f>
        <v/>
      </c>
      <c r="AR23" s="28">
        <f>IF($A23="","",COUNTIFS('3. Puhkuste logi'!$A$5:$A$200,$A23,'3. Puhkuste logi'!$F$5:$F$200,"Kinnitatud",'3. Puhkuste logi'!$C$5:$C$200,"&lt;="&amp;('1. Seaded'!$C$9+(43-1)*7+6),'3. Puhkuste logi'!$D$5:$D$200,"&gt;="&amp;('1. Seaded'!$C$9+(43-1)*7)))</f>
        <v/>
      </c>
      <c r="AS23" s="28">
        <f>IF($A23="","",COUNTIFS('3. Puhkuste logi'!$A$5:$A$200,$A23,'3. Puhkuste logi'!$F$5:$F$200,"Kinnitatud",'3. Puhkuste logi'!$C$5:$C$200,"&lt;="&amp;('1. Seaded'!$C$9+(44-1)*7+6),'3. Puhkuste logi'!$D$5:$D$200,"&gt;="&amp;('1. Seaded'!$C$9+(44-1)*7)))</f>
        <v/>
      </c>
      <c r="AT23" s="28">
        <f>IF($A23="","",COUNTIFS('3. Puhkuste logi'!$A$5:$A$200,$A23,'3. Puhkuste logi'!$F$5:$F$200,"Kinnitatud",'3. Puhkuste logi'!$C$5:$C$200,"&lt;="&amp;('1. Seaded'!$C$9+(45-1)*7+6),'3. Puhkuste logi'!$D$5:$D$200,"&gt;="&amp;('1. Seaded'!$C$9+(45-1)*7)))</f>
        <v/>
      </c>
      <c r="AU23" s="28">
        <f>IF($A23="","",COUNTIFS('3. Puhkuste logi'!$A$5:$A$200,$A23,'3. Puhkuste logi'!$F$5:$F$200,"Kinnitatud",'3. Puhkuste logi'!$C$5:$C$200,"&lt;="&amp;('1. Seaded'!$C$9+(46-1)*7+6),'3. Puhkuste logi'!$D$5:$D$200,"&gt;="&amp;('1. Seaded'!$C$9+(46-1)*7)))</f>
        <v/>
      </c>
      <c r="AV23" s="28">
        <f>IF($A23="","",COUNTIFS('3. Puhkuste logi'!$A$5:$A$200,$A23,'3. Puhkuste logi'!$F$5:$F$200,"Kinnitatud",'3. Puhkuste logi'!$C$5:$C$200,"&lt;="&amp;('1. Seaded'!$C$9+(47-1)*7+6),'3. Puhkuste logi'!$D$5:$D$200,"&gt;="&amp;('1. Seaded'!$C$9+(47-1)*7)))</f>
        <v/>
      </c>
      <c r="AW23" s="28">
        <f>IF($A23="","",COUNTIFS('3. Puhkuste logi'!$A$5:$A$200,$A23,'3. Puhkuste logi'!$F$5:$F$200,"Kinnitatud",'3. Puhkuste logi'!$C$5:$C$200,"&lt;="&amp;('1. Seaded'!$C$9+(48-1)*7+6),'3. Puhkuste logi'!$D$5:$D$200,"&gt;="&amp;('1. Seaded'!$C$9+(48-1)*7)))</f>
        <v/>
      </c>
      <c r="AX23" s="28">
        <f>IF($A23="","",COUNTIFS('3. Puhkuste logi'!$A$5:$A$200,$A23,'3. Puhkuste logi'!$F$5:$F$200,"Kinnitatud",'3. Puhkuste logi'!$C$5:$C$200,"&lt;="&amp;('1. Seaded'!$C$9+(49-1)*7+6),'3. Puhkuste logi'!$D$5:$D$200,"&gt;="&amp;('1. Seaded'!$C$9+(49-1)*7)))</f>
        <v/>
      </c>
      <c r="AY23" s="28">
        <f>IF($A23="","",COUNTIFS('3. Puhkuste logi'!$A$5:$A$200,$A23,'3. Puhkuste logi'!$F$5:$F$200,"Kinnitatud",'3. Puhkuste logi'!$C$5:$C$200,"&lt;="&amp;('1. Seaded'!$C$9+(50-1)*7+6),'3. Puhkuste logi'!$D$5:$D$200,"&gt;="&amp;('1. Seaded'!$C$9+(50-1)*7)))</f>
        <v/>
      </c>
      <c r="AZ23" s="28">
        <f>IF($A23="","",COUNTIFS('3. Puhkuste logi'!$A$5:$A$200,$A23,'3. Puhkuste logi'!$F$5:$F$200,"Kinnitatud",'3. Puhkuste logi'!$C$5:$C$200,"&lt;="&amp;('1. Seaded'!$C$9+(51-1)*7+6),'3. Puhkuste logi'!$D$5:$D$200,"&gt;="&amp;('1. Seaded'!$C$9+(51-1)*7)))</f>
        <v/>
      </c>
      <c r="BA23" s="28">
        <f>IF($A23="","",COUNTIFS('3. Puhkuste logi'!$A$5:$A$200,$A23,'3. Puhkuste logi'!$F$5:$F$200,"Kinnitatud",'3. Puhkuste logi'!$C$5:$C$200,"&lt;="&amp;('1. Seaded'!$C$9+(52-1)*7+6),'3. Puhkuste logi'!$D$5:$D$200,"&gt;="&amp;('1. Seaded'!$C$9+(52-1)*7)))</f>
        <v/>
      </c>
    </row>
    <row r="24">
      <c r="A24" s="19">
        <f>IF('2. Töötajad'!A24="","",'2. Töötajad'!A24)</f>
        <v/>
      </c>
      <c r="B24" s="28">
        <f>IF($A24="","",COUNTIFS('3. Puhkuste logi'!$A$5:$A$200,$A24,'3. Puhkuste logi'!$F$5:$F$200,"Kinnitatud",'3. Puhkuste logi'!$C$5:$C$200,"&lt;="&amp;('1. Seaded'!$C$9+(1-1)*7+6),'3. Puhkuste logi'!$D$5:$D$200,"&gt;="&amp;('1. Seaded'!$C$9+(1-1)*7)))</f>
        <v/>
      </c>
      <c r="C24" s="28">
        <f>IF($A24="","",COUNTIFS('3. Puhkuste logi'!$A$5:$A$200,$A24,'3. Puhkuste logi'!$F$5:$F$200,"Kinnitatud",'3. Puhkuste logi'!$C$5:$C$200,"&lt;="&amp;('1. Seaded'!$C$9+(2-1)*7+6),'3. Puhkuste logi'!$D$5:$D$200,"&gt;="&amp;('1. Seaded'!$C$9+(2-1)*7)))</f>
        <v/>
      </c>
      <c r="D24" s="28">
        <f>IF($A24="","",COUNTIFS('3. Puhkuste logi'!$A$5:$A$200,$A24,'3. Puhkuste logi'!$F$5:$F$200,"Kinnitatud",'3. Puhkuste logi'!$C$5:$C$200,"&lt;="&amp;('1. Seaded'!$C$9+(3-1)*7+6),'3. Puhkuste logi'!$D$5:$D$200,"&gt;="&amp;('1. Seaded'!$C$9+(3-1)*7)))</f>
        <v/>
      </c>
      <c r="E24" s="28">
        <f>IF($A24="","",COUNTIFS('3. Puhkuste logi'!$A$5:$A$200,$A24,'3. Puhkuste logi'!$F$5:$F$200,"Kinnitatud",'3. Puhkuste logi'!$C$5:$C$200,"&lt;="&amp;('1. Seaded'!$C$9+(4-1)*7+6),'3. Puhkuste logi'!$D$5:$D$200,"&gt;="&amp;('1. Seaded'!$C$9+(4-1)*7)))</f>
        <v/>
      </c>
      <c r="F24" s="28">
        <f>IF($A24="","",COUNTIFS('3. Puhkuste logi'!$A$5:$A$200,$A24,'3. Puhkuste logi'!$F$5:$F$200,"Kinnitatud",'3. Puhkuste logi'!$C$5:$C$200,"&lt;="&amp;('1. Seaded'!$C$9+(5-1)*7+6),'3. Puhkuste logi'!$D$5:$D$200,"&gt;="&amp;('1. Seaded'!$C$9+(5-1)*7)))</f>
        <v/>
      </c>
      <c r="G24" s="28">
        <f>IF($A24="","",COUNTIFS('3. Puhkuste logi'!$A$5:$A$200,$A24,'3. Puhkuste logi'!$F$5:$F$200,"Kinnitatud",'3. Puhkuste logi'!$C$5:$C$200,"&lt;="&amp;('1. Seaded'!$C$9+(6-1)*7+6),'3. Puhkuste logi'!$D$5:$D$200,"&gt;="&amp;('1. Seaded'!$C$9+(6-1)*7)))</f>
        <v/>
      </c>
      <c r="H24" s="28">
        <f>IF($A24="","",COUNTIFS('3. Puhkuste logi'!$A$5:$A$200,$A24,'3. Puhkuste logi'!$F$5:$F$200,"Kinnitatud",'3. Puhkuste logi'!$C$5:$C$200,"&lt;="&amp;('1. Seaded'!$C$9+(7-1)*7+6),'3. Puhkuste logi'!$D$5:$D$200,"&gt;="&amp;('1. Seaded'!$C$9+(7-1)*7)))</f>
        <v/>
      </c>
      <c r="I24" s="28">
        <f>IF($A24="","",COUNTIFS('3. Puhkuste logi'!$A$5:$A$200,$A24,'3. Puhkuste logi'!$F$5:$F$200,"Kinnitatud",'3. Puhkuste logi'!$C$5:$C$200,"&lt;="&amp;('1. Seaded'!$C$9+(8-1)*7+6),'3. Puhkuste logi'!$D$5:$D$200,"&gt;="&amp;('1. Seaded'!$C$9+(8-1)*7)))</f>
        <v/>
      </c>
      <c r="J24" s="28">
        <f>IF($A24="","",COUNTIFS('3. Puhkuste logi'!$A$5:$A$200,$A24,'3. Puhkuste logi'!$F$5:$F$200,"Kinnitatud",'3. Puhkuste logi'!$C$5:$C$200,"&lt;="&amp;('1. Seaded'!$C$9+(9-1)*7+6),'3. Puhkuste logi'!$D$5:$D$200,"&gt;="&amp;('1. Seaded'!$C$9+(9-1)*7)))</f>
        <v/>
      </c>
      <c r="K24" s="28">
        <f>IF($A24="","",COUNTIFS('3. Puhkuste logi'!$A$5:$A$200,$A24,'3. Puhkuste logi'!$F$5:$F$200,"Kinnitatud",'3. Puhkuste logi'!$C$5:$C$200,"&lt;="&amp;('1. Seaded'!$C$9+(10-1)*7+6),'3. Puhkuste logi'!$D$5:$D$200,"&gt;="&amp;('1. Seaded'!$C$9+(10-1)*7)))</f>
        <v/>
      </c>
      <c r="L24" s="28">
        <f>IF($A24="","",COUNTIFS('3. Puhkuste logi'!$A$5:$A$200,$A24,'3. Puhkuste logi'!$F$5:$F$200,"Kinnitatud",'3. Puhkuste logi'!$C$5:$C$200,"&lt;="&amp;('1. Seaded'!$C$9+(11-1)*7+6),'3. Puhkuste logi'!$D$5:$D$200,"&gt;="&amp;('1. Seaded'!$C$9+(11-1)*7)))</f>
        <v/>
      </c>
      <c r="M24" s="28">
        <f>IF($A24="","",COUNTIFS('3. Puhkuste logi'!$A$5:$A$200,$A24,'3. Puhkuste logi'!$F$5:$F$200,"Kinnitatud",'3. Puhkuste logi'!$C$5:$C$200,"&lt;="&amp;('1. Seaded'!$C$9+(12-1)*7+6),'3. Puhkuste logi'!$D$5:$D$200,"&gt;="&amp;('1. Seaded'!$C$9+(12-1)*7)))</f>
        <v/>
      </c>
      <c r="N24" s="28">
        <f>IF($A24="","",COUNTIFS('3. Puhkuste logi'!$A$5:$A$200,$A24,'3. Puhkuste logi'!$F$5:$F$200,"Kinnitatud",'3. Puhkuste logi'!$C$5:$C$200,"&lt;="&amp;('1. Seaded'!$C$9+(13-1)*7+6),'3. Puhkuste logi'!$D$5:$D$200,"&gt;="&amp;('1. Seaded'!$C$9+(13-1)*7)))</f>
        <v/>
      </c>
      <c r="O24" s="28">
        <f>IF($A24="","",COUNTIFS('3. Puhkuste logi'!$A$5:$A$200,$A24,'3. Puhkuste logi'!$F$5:$F$200,"Kinnitatud",'3. Puhkuste logi'!$C$5:$C$200,"&lt;="&amp;('1. Seaded'!$C$9+(14-1)*7+6),'3. Puhkuste logi'!$D$5:$D$200,"&gt;="&amp;('1. Seaded'!$C$9+(14-1)*7)))</f>
        <v/>
      </c>
      <c r="P24" s="28">
        <f>IF($A24="","",COUNTIFS('3. Puhkuste logi'!$A$5:$A$200,$A24,'3. Puhkuste logi'!$F$5:$F$200,"Kinnitatud",'3. Puhkuste logi'!$C$5:$C$200,"&lt;="&amp;('1. Seaded'!$C$9+(15-1)*7+6),'3. Puhkuste logi'!$D$5:$D$200,"&gt;="&amp;('1. Seaded'!$C$9+(15-1)*7)))</f>
        <v/>
      </c>
      <c r="Q24" s="28">
        <f>IF($A24="","",COUNTIFS('3. Puhkuste logi'!$A$5:$A$200,$A24,'3. Puhkuste logi'!$F$5:$F$200,"Kinnitatud",'3. Puhkuste logi'!$C$5:$C$200,"&lt;="&amp;('1. Seaded'!$C$9+(16-1)*7+6),'3. Puhkuste logi'!$D$5:$D$200,"&gt;="&amp;('1. Seaded'!$C$9+(16-1)*7)))</f>
        <v/>
      </c>
      <c r="R24" s="28">
        <f>IF($A24="","",COUNTIFS('3. Puhkuste logi'!$A$5:$A$200,$A24,'3. Puhkuste logi'!$F$5:$F$200,"Kinnitatud",'3. Puhkuste logi'!$C$5:$C$200,"&lt;="&amp;('1. Seaded'!$C$9+(17-1)*7+6),'3. Puhkuste logi'!$D$5:$D$200,"&gt;="&amp;('1. Seaded'!$C$9+(17-1)*7)))</f>
        <v/>
      </c>
      <c r="S24" s="28">
        <f>IF($A24="","",COUNTIFS('3. Puhkuste logi'!$A$5:$A$200,$A24,'3. Puhkuste logi'!$F$5:$F$200,"Kinnitatud",'3. Puhkuste logi'!$C$5:$C$200,"&lt;="&amp;('1. Seaded'!$C$9+(18-1)*7+6),'3. Puhkuste logi'!$D$5:$D$200,"&gt;="&amp;('1. Seaded'!$C$9+(18-1)*7)))</f>
        <v/>
      </c>
      <c r="T24" s="28">
        <f>IF($A24="","",COUNTIFS('3. Puhkuste logi'!$A$5:$A$200,$A24,'3. Puhkuste logi'!$F$5:$F$200,"Kinnitatud",'3. Puhkuste logi'!$C$5:$C$200,"&lt;="&amp;('1. Seaded'!$C$9+(19-1)*7+6),'3. Puhkuste logi'!$D$5:$D$200,"&gt;="&amp;('1. Seaded'!$C$9+(19-1)*7)))</f>
        <v/>
      </c>
      <c r="U24" s="28">
        <f>IF($A24="","",COUNTIFS('3. Puhkuste logi'!$A$5:$A$200,$A24,'3. Puhkuste logi'!$F$5:$F$200,"Kinnitatud",'3. Puhkuste logi'!$C$5:$C$200,"&lt;="&amp;('1. Seaded'!$C$9+(20-1)*7+6),'3. Puhkuste logi'!$D$5:$D$200,"&gt;="&amp;('1. Seaded'!$C$9+(20-1)*7)))</f>
        <v/>
      </c>
      <c r="V24" s="28">
        <f>IF($A24="","",COUNTIFS('3. Puhkuste logi'!$A$5:$A$200,$A24,'3. Puhkuste logi'!$F$5:$F$200,"Kinnitatud",'3. Puhkuste logi'!$C$5:$C$200,"&lt;="&amp;('1. Seaded'!$C$9+(21-1)*7+6),'3. Puhkuste logi'!$D$5:$D$200,"&gt;="&amp;('1. Seaded'!$C$9+(21-1)*7)))</f>
        <v/>
      </c>
      <c r="W24" s="28">
        <f>IF($A24="","",COUNTIFS('3. Puhkuste logi'!$A$5:$A$200,$A24,'3. Puhkuste logi'!$F$5:$F$200,"Kinnitatud",'3. Puhkuste logi'!$C$5:$C$200,"&lt;="&amp;('1. Seaded'!$C$9+(22-1)*7+6),'3. Puhkuste logi'!$D$5:$D$200,"&gt;="&amp;('1. Seaded'!$C$9+(22-1)*7)))</f>
        <v/>
      </c>
      <c r="X24" s="28">
        <f>IF($A24="","",COUNTIFS('3. Puhkuste logi'!$A$5:$A$200,$A24,'3. Puhkuste logi'!$F$5:$F$200,"Kinnitatud",'3. Puhkuste logi'!$C$5:$C$200,"&lt;="&amp;('1. Seaded'!$C$9+(23-1)*7+6),'3. Puhkuste logi'!$D$5:$D$200,"&gt;="&amp;('1. Seaded'!$C$9+(23-1)*7)))</f>
        <v/>
      </c>
      <c r="Y24" s="28">
        <f>IF($A24="","",COUNTIFS('3. Puhkuste logi'!$A$5:$A$200,$A24,'3. Puhkuste logi'!$F$5:$F$200,"Kinnitatud",'3. Puhkuste logi'!$C$5:$C$200,"&lt;="&amp;('1. Seaded'!$C$9+(24-1)*7+6),'3. Puhkuste logi'!$D$5:$D$200,"&gt;="&amp;('1. Seaded'!$C$9+(24-1)*7)))</f>
        <v/>
      </c>
      <c r="Z24" s="28">
        <f>IF($A24="","",COUNTIFS('3. Puhkuste logi'!$A$5:$A$200,$A24,'3. Puhkuste logi'!$F$5:$F$200,"Kinnitatud",'3. Puhkuste logi'!$C$5:$C$200,"&lt;="&amp;('1. Seaded'!$C$9+(25-1)*7+6),'3. Puhkuste logi'!$D$5:$D$200,"&gt;="&amp;('1. Seaded'!$C$9+(25-1)*7)))</f>
        <v/>
      </c>
      <c r="AA24" s="28">
        <f>IF($A24="","",COUNTIFS('3. Puhkuste logi'!$A$5:$A$200,$A24,'3. Puhkuste logi'!$F$5:$F$200,"Kinnitatud",'3. Puhkuste logi'!$C$5:$C$200,"&lt;="&amp;('1. Seaded'!$C$9+(26-1)*7+6),'3. Puhkuste logi'!$D$5:$D$200,"&gt;="&amp;('1. Seaded'!$C$9+(26-1)*7)))</f>
        <v/>
      </c>
      <c r="AB24" s="28">
        <f>IF($A24="","",COUNTIFS('3. Puhkuste logi'!$A$5:$A$200,$A24,'3. Puhkuste logi'!$F$5:$F$200,"Kinnitatud",'3. Puhkuste logi'!$C$5:$C$200,"&lt;="&amp;('1. Seaded'!$C$9+(27-1)*7+6),'3. Puhkuste logi'!$D$5:$D$200,"&gt;="&amp;('1. Seaded'!$C$9+(27-1)*7)))</f>
        <v/>
      </c>
      <c r="AC24" s="28">
        <f>IF($A24="","",COUNTIFS('3. Puhkuste logi'!$A$5:$A$200,$A24,'3. Puhkuste logi'!$F$5:$F$200,"Kinnitatud",'3. Puhkuste logi'!$C$5:$C$200,"&lt;="&amp;('1. Seaded'!$C$9+(28-1)*7+6),'3. Puhkuste logi'!$D$5:$D$200,"&gt;="&amp;('1. Seaded'!$C$9+(28-1)*7)))</f>
        <v/>
      </c>
      <c r="AD24" s="28">
        <f>IF($A24="","",COUNTIFS('3. Puhkuste logi'!$A$5:$A$200,$A24,'3. Puhkuste logi'!$F$5:$F$200,"Kinnitatud",'3. Puhkuste logi'!$C$5:$C$200,"&lt;="&amp;('1. Seaded'!$C$9+(29-1)*7+6),'3. Puhkuste logi'!$D$5:$D$200,"&gt;="&amp;('1. Seaded'!$C$9+(29-1)*7)))</f>
        <v/>
      </c>
      <c r="AE24" s="28">
        <f>IF($A24="","",COUNTIFS('3. Puhkuste logi'!$A$5:$A$200,$A24,'3. Puhkuste logi'!$F$5:$F$200,"Kinnitatud",'3. Puhkuste logi'!$C$5:$C$200,"&lt;="&amp;('1. Seaded'!$C$9+(30-1)*7+6),'3. Puhkuste logi'!$D$5:$D$200,"&gt;="&amp;('1. Seaded'!$C$9+(30-1)*7)))</f>
        <v/>
      </c>
      <c r="AF24" s="28">
        <f>IF($A24="","",COUNTIFS('3. Puhkuste logi'!$A$5:$A$200,$A24,'3. Puhkuste logi'!$F$5:$F$200,"Kinnitatud",'3. Puhkuste logi'!$C$5:$C$200,"&lt;="&amp;('1. Seaded'!$C$9+(31-1)*7+6),'3. Puhkuste logi'!$D$5:$D$200,"&gt;="&amp;('1. Seaded'!$C$9+(31-1)*7)))</f>
        <v/>
      </c>
      <c r="AG24" s="28">
        <f>IF($A24="","",COUNTIFS('3. Puhkuste logi'!$A$5:$A$200,$A24,'3. Puhkuste logi'!$F$5:$F$200,"Kinnitatud",'3. Puhkuste logi'!$C$5:$C$200,"&lt;="&amp;('1. Seaded'!$C$9+(32-1)*7+6),'3. Puhkuste logi'!$D$5:$D$200,"&gt;="&amp;('1. Seaded'!$C$9+(32-1)*7)))</f>
        <v/>
      </c>
      <c r="AH24" s="28">
        <f>IF($A24="","",COUNTIFS('3. Puhkuste logi'!$A$5:$A$200,$A24,'3. Puhkuste logi'!$F$5:$F$200,"Kinnitatud",'3. Puhkuste logi'!$C$5:$C$200,"&lt;="&amp;('1. Seaded'!$C$9+(33-1)*7+6),'3. Puhkuste logi'!$D$5:$D$200,"&gt;="&amp;('1. Seaded'!$C$9+(33-1)*7)))</f>
        <v/>
      </c>
      <c r="AI24" s="28">
        <f>IF($A24="","",COUNTIFS('3. Puhkuste logi'!$A$5:$A$200,$A24,'3. Puhkuste logi'!$F$5:$F$200,"Kinnitatud",'3. Puhkuste logi'!$C$5:$C$200,"&lt;="&amp;('1. Seaded'!$C$9+(34-1)*7+6),'3. Puhkuste logi'!$D$5:$D$200,"&gt;="&amp;('1. Seaded'!$C$9+(34-1)*7)))</f>
        <v/>
      </c>
      <c r="AJ24" s="28">
        <f>IF($A24="","",COUNTIFS('3. Puhkuste logi'!$A$5:$A$200,$A24,'3. Puhkuste logi'!$F$5:$F$200,"Kinnitatud",'3. Puhkuste logi'!$C$5:$C$200,"&lt;="&amp;('1. Seaded'!$C$9+(35-1)*7+6),'3. Puhkuste logi'!$D$5:$D$200,"&gt;="&amp;('1. Seaded'!$C$9+(35-1)*7)))</f>
        <v/>
      </c>
      <c r="AK24" s="28">
        <f>IF($A24="","",COUNTIFS('3. Puhkuste logi'!$A$5:$A$200,$A24,'3. Puhkuste logi'!$F$5:$F$200,"Kinnitatud",'3. Puhkuste logi'!$C$5:$C$200,"&lt;="&amp;('1. Seaded'!$C$9+(36-1)*7+6),'3. Puhkuste logi'!$D$5:$D$200,"&gt;="&amp;('1. Seaded'!$C$9+(36-1)*7)))</f>
        <v/>
      </c>
      <c r="AL24" s="28">
        <f>IF($A24="","",COUNTIFS('3. Puhkuste logi'!$A$5:$A$200,$A24,'3. Puhkuste logi'!$F$5:$F$200,"Kinnitatud",'3. Puhkuste logi'!$C$5:$C$200,"&lt;="&amp;('1. Seaded'!$C$9+(37-1)*7+6),'3. Puhkuste logi'!$D$5:$D$200,"&gt;="&amp;('1. Seaded'!$C$9+(37-1)*7)))</f>
        <v/>
      </c>
      <c r="AM24" s="28">
        <f>IF($A24="","",COUNTIFS('3. Puhkuste logi'!$A$5:$A$200,$A24,'3. Puhkuste logi'!$F$5:$F$200,"Kinnitatud",'3. Puhkuste logi'!$C$5:$C$200,"&lt;="&amp;('1. Seaded'!$C$9+(38-1)*7+6),'3. Puhkuste logi'!$D$5:$D$200,"&gt;="&amp;('1. Seaded'!$C$9+(38-1)*7)))</f>
        <v/>
      </c>
      <c r="AN24" s="28">
        <f>IF($A24="","",COUNTIFS('3. Puhkuste logi'!$A$5:$A$200,$A24,'3. Puhkuste logi'!$F$5:$F$200,"Kinnitatud",'3. Puhkuste logi'!$C$5:$C$200,"&lt;="&amp;('1. Seaded'!$C$9+(39-1)*7+6),'3. Puhkuste logi'!$D$5:$D$200,"&gt;="&amp;('1. Seaded'!$C$9+(39-1)*7)))</f>
        <v/>
      </c>
      <c r="AO24" s="28">
        <f>IF($A24="","",COUNTIFS('3. Puhkuste logi'!$A$5:$A$200,$A24,'3. Puhkuste logi'!$F$5:$F$200,"Kinnitatud",'3. Puhkuste logi'!$C$5:$C$200,"&lt;="&amp;('1. Seaded'!$C$9+(40-1)*7+6),'3. Puhkuste logi'!$D$5:$D$200,"&gt;="&amp;('1. Seaded'!$C$9+(40-1)*7)))</f>
        <v/>
      </c>
      <c r="AP24" s="28">
        <f>IF($A24="","",COUNTIFS('3. Puhkuste logi'!$A$5:$A$200,$A24,'3. Puhkuste logi'!$F$5:$F$200,"Kinnitatud",'3. Puhkuste logi'!$C$5:$C$200,"&lt;="&amp;('1. Seaded'!$C$9+(41-1)*7+6),'3. Puhkuste logi'!$D$5:$D$200,"&gt;="&amp;('1. Seaded'!$C$9+(41-1)*7)))</f>
        <v/>
      </c>
      <c r="AQ24" s="28">
        <f>IF($A24="","",COUNTIFS('3. Puhkuste logi'!$A$5:$A$200,$A24,'3. Puhkuste logi'!$F$5:$F$200,"Kinnitatud",'3. Puhkuste logi'!$C$5:$C$200,"&lt;="&amp;('1. Seaded'!$C$9+(42-1)*7+6),'3. Puhkuste logi'!$D$5:$D$200,"&gt;="&amp;('1. Seaded'!$C$9+(42-1)*7)))</f>
        <v/>
      </c>
      <c r="AR24" s="28">
        <f>IF($A24="","",COUNTIFS('3. Puhkuste logi'!$A$5:$A$200,$A24,'3. Puhkuste logi'!$F$5:$F$200,"Kinnitatud",'3. Puhkuste logi'!$C$5:$C$200,"&lt;="&amp;('1. Seaded'!$C$9+(43-1)*7+6),'3. Puhkuste logi'!$D$5:$D$200,"&gt;="&amp;('1. Seaded'!$C$9+(43-1)*7)))</f>
        <v/>
      </c>
      <c r="AS24" s="28">
        <f>IF($A24="","",COUNTIFS('3. Puhkuste logi'!$A$5:$A$200,$A24,'3. Puhkuste logi'!$F$5:$F$200,"Kinnitatud",'3. Puhkuste logi'!$C$5:$C$200,"&lt;="&amp;('1. Seaded'!$C$9+(44-1)*7+6),'3. Puhkuste logi'!$D$5:$D$200,"&gt;="&amp;('1. Seaded'!$C$9+(44-1)*7)))</f>
        <v/>
      </c>
      <c r="AT24" s="28">
        <f>IF($A24="","",COUNTIFS('3. Puhkuste logi'!$A$5:$A$200,$A24,'3. Puhkuste logi'!$F$5:$F$200,"Kinnitatud",'3. Puhkuste logi'!$C$5:$C$200,"&lt;="&amp;('1. Seaded'!$C$9+(45-1)*7+6),'3. Puhkuste logi'!$D$5:$D$200,"&gt;="&amp;('1. Seaded'!$C$9+(45-1)*7)))</f>
        <v/>
      </c>
      <c r="AU24" s="28">
        <f>IF($A24="","",COUNTIFS('3. Puhkuste logi'!$A$5:$A$200,$A24,'3. Puhkuste logi'!$F$5:$F$200,"Kinnitatud",'3. Puhkuste logi'!$C$5:$C$200,"&lt;="&amp;('1. Seaded'!$C$9+(46-1)*7+6),'3. Puhkuste logi'!$D$5:$D$200,"&gt;="&amp;('1. Seaded'!$C$9+(46-1)*7)))</f>
        <v/>
      </c>
      <c r="AV24" s="28">
        <f>IF($A24="","",COUNTIFS('3. Puhkuste logi'!$A$5:$A$200,$A24,'3. Puhkuste logi'!$F$5:$F$200,"Kinnitatud",'3. Puhkuste logi'!$C$5:$C$200,"&lt;="&amp;('1. Seaded'!$C$9+(47-1)*7+6),'3. Puhkuste logi'!$D$5:$D$200,"&gt;="&amp;('1. Seaded'!$C$9+(47-1)*7)))</f>
        <v/>
      </c>
      <c r="AW24" s="28">
        <f>IF($A24="","",COUNTIFS('3. Puhkuste logi'!$A$5:$A$200,$A24,'3. Puhkuste logi'!$F$5:$F$200,"Kinnitatud",'3. Puhkuste logi'!$C$5:$C$200,"&lt;="&amp;('1. Seaded'!$C$9+(48-1)*7+6),'3. Puhkuste logi'!$D$5:$D$200,"&gt;="&amp;('1. Seaded'!$C$9+(48-1)*7)))</f>
        <v/>
      </c>
      <c r="AX24" s="28">
        <f>IF($A24="","",COUNTIFS('3. Puhkuste logi'!$A$5:$A$200,$A24,'3. Puhkuste logi'!$F$5:$F$200,"Kinnitatud",'3. Puhkuste logi'!$C$5:$C$200,"&lt;="&amp;('1. Seaded'!$C$9+(49-1)*7+6),'3. Puhkuste logi'!$D$5:$D$200,"&gt;="&amp;('1. Seaded'!$C$9+(49-1)*7)))</f>
        <v/>
      </c>
      <c r="AY24" s="28">
        <f>IF($A24="","",COUNTIFS('3. Puhkuste logi'!$A$5:$A$200,$A24,'3. Puhkuste logi'!$F$5:$F$200,"Kinnitatud",'3. Puhkuste logi'!$C$5:$C$200,"&lt;="&amp;('1. Seaded'!$C$9+(50-1)*7+6),'3. Puhkuste logi'!$D$5:$D$200,"&gt;="&amp;('1. Seaded'!$C$9+(50-1)*7)))</f>
        <v/>
      </c>
      <c r="AZ24" s="28">
        <f>IF($A24="","",COUNTIFS('3. Puhkuste logi'!$A$5:$A$200,$A24,'3. Puhkuste logi'!$F$5:$F$200,"Kinnitatud",'3. Puhkuste logi'!$C$5:$C$200,"&lt;="&amp;('1. Seaded'!$C$9+(51-1)*7+6),'3. Puhkuste logi'!$D$5:$D$200,"&gt;="&amp;('1. Seaded'!$C$9+(51-1)*7)))</f>
        <v/>
      </c>
      <c r="BA24" s="28">
        <f>IF($A24="","",COUNTIFS('3. Puhkuste logi'!$A$5:$A$200,$A24,'3. Puhkuste logi'!$F$5:$F$200,"Kinnitatud",'3. Puhkuste logi'!$C$5:$C$200,"&lt;="&amp;('1. Seaded'!$C$9+(52-1)*7+6),'3. Puhkuste logi'!$D$5:$D$200,"&gt;="&amp;('1. Seaded'!$C$9+(52-1)*7)))</f>
        <v/>
      </c>
    </row>
    <row r="25">
      <c r="A25" s="19">
        <f>IF('2. Töötajad'!A25="","",'2. Töötajad'!A25)</f>
        <v/>
      </c>
      <c r="B25" s="28">
        <f>IF($A25="","",COUNTIFS('3. Puhkuste logi'!$A$5:$A$200,$A25,'3. Puhkuste logi'!$F$5:$F$200,"Kinnitatud",'3. Puhkuste logi'!$C$5:$C$200,"&lt;="&amp;('1. Seaded'!$C$9+(1-1)*7+6),'3. Puhkuste logi'!$D$5:$D$200,"&gt;="&amp;('1. Seaded'!$C$9+(1-1)*7)))</f>
        <v/>
      </c>
      <c r="C25" s="28">
        <f>IF($A25="","",COUNTIFS('3. Puhkuste logi'!$A$5:$A$200,$A25,'3. Puhkuste logi'!$F$5:$F$200,"Kinnitatud",'3. Puhkuste logi'!$C$5:$C$200,"&lt;="&amp;('1. Seaded'!$C$9+(2-1)*7+6),'3. Puhkuste logi'!$D$5:$D$200,"&gt;="&amp;('1. Seaded'!$C$9+(2-1)*7)))</f>
        <v/>
      </c>
      <c r="D25" s="28">
        <f>IF($A25="","",COUNTIFS('3. Puhkuste logi'!$A$5:$A$200,$A25,'3. Puhkuste logi'!$F$5:$F$200,"Kinnitatud",'3. Puhkuste logi'!$C$5:$C$200,"&lt;="&amp;('1. Seaded'!$C$9+(3-1)*7+6),'3. Puhkuste logi'!$D$5:$D$200,"&gt;="&amp;('1. Seaded'!$C$9+(3-1)*7)))</f>
        <v/>
      </c>
      <c r="E25" s="28">
        <f>IF($A25="","",COUNTIFS('3. Puhkuste logi'!$A$5:$A$200,$A25,'3. Puhkuste logi'!$F$5:$F$200,"Kinnitatud",'3. Puhkuste logi'!$C$5:$C$200,"&lt;="&amp;('1. Seaded'!$C$9+(4-1)*7+6),'3. Puhkuste logi'!$D$5:$D$200,"&gt;="&amp;('1. Seaded'!$C$9+(4-1)*7)))</f>
        <v/>
      </c>
      <c r="F25" s="28">
        <f>IF($A25="","",COUNTIFS('3. Puhkuste logi'!$A$5:$A$200,$A25,'3. Puhkuste logi'!$F$5:$F$200,"Kinnitatud",'3. Puhkuste logi'!$C$5:$C$200,"&lt;="&amp;('1. Seaded'!$C$9+(5-1)*7+6),'3. Puhkuste logi'!$D$5:$D$200,"&gt;="&amp;('1. Seaded'!$C$9+(5-1)*7)))</f>
        <v/>
      </c>
      <c r="G25" s="28">
        <f>IF($A25="","",COUNTIFS('3. Puhkuste logi'!$A$5:$A$200,$A25,'3. Puhkuste logi'!$F$5:$F$200,"Kinnitatud",'3. Puhkuste logi'!$C$5:$C$200,"&lt;="&amp;('1. Seaded'!$C$9+(6-1)*7+6),'3. Puhkuste logi'!$D$5:$D$200,"&gt;="&amp;('1. Seaded'!$C$9+(6-1)*7)))</f>
        <v/>
      </c>
      <c r="H25" s="28">
        <f>IF($A25="","",COUNTIFS('3. Puhkuste logi'!$A$5:$A$200,$A25,'3. Puhkuste logi'!$F$5:$F$200,"Kinnitatud",'3. Puhkuste logi'!$C$5:$C$200,"&lt;="&amp;('1. Seaded'!$C$9+(7-1)*7+6),'3. Puhkuste logi'!$D$5:$D$200,"&gt;="&amp;('1. Seaded'!$C$9+(7-1)*7)))</f>
        <v/>
      </c>
      <c r="I25" s="28">
        <f>IF($A25="","",COUNTIFS('3. Puhkuste logi'!$A$5:$A$200,$A25,'3. Puhkuste logi'!$F$5:$F$200,"Kinnitatud",'3. Puhkuste logi'!$C$5:$C$200,"&lt;="&amp;('1. Seaded'!$C$9+(8-1)*7+6),'3. Puhkuste logi'!$D$5:$D$200,"&gt;="&amp;('1. Seaded'!$C$9+(8-1)*7)))</f>
        <v/>
      </c>
      <c r="J25" s="28">
        <f>IF($A25="","",COUNTIFS('3. Puhkuste logi'!$A$5:$A$200,$A25,'3. Puhkuste logi'!$F$5:$F$200,"Kinnitatud",'3. Puhkuste logi'!$C$5:$C$200,"&lt;="&amp;('1. Seaded'!$C$9+(9-1)*7+6),'3. Puhkuste logi'!$D$5:$D$200,"&gt;="&amp;('1. Seaded'!$C$9+(9-1)*7)))</f>
        <v/>
      </c>
      <c r="K25" s="28">
        <f>IF($A25="","",COUNTIFS('3. Puhkuste logi'!$A$5:$A$200,$A25,'3. Puhkuste logi'!$F$5:$F$200,"Kinnitatud",'3. Puhkuste logi'!$C$5:$C$200,"&lt;="&amp;('1. Seaded'!$C$9+(10-1)*7+6),'3. Puhkuste logi'!$D$5:$D$200,"&gt;="&amp;('1. Seaded'!$C$9+(10-1)*7)))</f>
        <v/>
      </c>
      <c r="L25" s="28">
        <f>IF($A25="","",COUNTIFS('3. Puhkuste logi'!$A$5:$A$200,$A25,'3. Puhkuste logi'!$F$5:$F$200,"Kinnitatud",'3. Puhkuste logi'!$C$5:$C$200,"&lt;="&amp;('1. Seaded'!$C$9+(11-1)*7+6),'3. Puhkuste logi'!$D$5:$D$200,"&gt;="&amp;('1. Seaded'!$C$9+(11-1)*7)))</f>
        <v/>
      </c>
      <c r="M25" s="28">
        <f>IF($A25="","",COUNTIFS('3. Puhkuste logi'!$A$5:$A$200,$A25,'3. Puhkuste logi'!$F$5:$F$200,"Kinnitatud",'3. Puhkuste logi'!$C$5:$C$200,"&lt;="&amp;('1. Seaded'!$C$9+(12-1)*7+6),'3. Puhkuste logi'!$D$5:$D$200,"&gt;="&amp;('1. Seaded'!$C$9+(12-1)*7)))</f>
        <v/>
      </c>
      <c r="N25" s="28">
        <f>IF($A25="","",COUNTIFS('3. Puhkuste logi'!$A$5:$A$200,$A25,'3. Puhkuste logi'!$F$5:$F$200,"Kinnitatud",'3. Puhkuste logi'!$C$5:$C$200,"&lt;="&amp;('1. Seaded'!$C$9+(13-1)*7+6),'3. Puhkuste logi'!$D$5:$D$200,"&gt;="&amp;('1. Seaded'!$C$9+(13-1)*7)))</f>
        <v/>
      </c>
      <c r="O25" s="28">
        <f>IF($A25="","",COUNTIFS('3. Puhkuste logi'!$A$5:$A$200,$A25,'3. Puhkuste logi'!$F$5:$F$200,"Kinnitatud",'3. Puhkuste logi'!$C$5:$C$200,"&lt;="&amp;('1. Seaded'!$C$9+(14-1)*7+6),'3. Puhkuste logi'!$D$5:$D$200,"&gt;="&amp;('1. Seaded'!$C$9+(14-1)*7)))</f>
        <v/>
      </c>
      <c r="P25" s="28">
        <f>IF($A25="","",COUNTIFS('3. Puhkuste logi'!$A$5:$A$200,$A25,'3. Puhkuste logi'!$F$5:$F$200,"Kinnitatud",'3. Puhkuste logi'!$C$5:$C$200,"&lt;="&amp;('1. Seaded'!$C$9+(15-1)*7+6),'3. Puhkuste logi'!$D$5:$D$200,"&gt;="&amp;('1. Seaded'!$C$9+(15-1)*7)))</f>
        <v/>
      </c>
      <c r="Q25" s="28">
        <f>IF($A25="","",COUNTIFS('3. Puhkuste logi'!$A$5:$A$200,$A25,'3. Puhkuste logi'!$F$5:$F$200,"Kinnitatud",'3. Puhkuste logi'!$C$5:$C$200,"&lt;="&amp;('1. Seaded'!$C$9+(16-1)*7+6),'3. Puhkuste logi'!$D$5:$D$200,"&gt;="&amp;('1. Seaded'!$C$9+(16-1)*7)))</f>
        <v/>
      </c>
      <c r="R25" s="28">
        <f>IF($A25="","",COUNTIFS('3. Puhkuste logi'!$A$5:$A$200,$A25,'3. Puhkuste logi'!$F$5:$F$200,"Kinnitatud",'3. Puhkuste logi'!$C$5:$C$200,"&lt;="&amp;('1. Seaded'!$C$9+(17-1)*7+6),'3. Puhkuste logi'!$D$5:$D$200,"&gt;="&amp;('1. Seaded'!$C$9+(17-1)*7)))</f>
        <v/>
      </c>
      <c r="S25" s="28">
        <f>IF($A25="","",COUNTIFS('3. Puhkuste logi'!$A$5:$A$200,$A25,'3. Puhkuste logi'!$F$5:$F$200,"Kinnitatud",'3. Puhkuste logi'!$C$5:$C$200,"&lt;="&amp;('1. Seaded'!$C$9+(18-1)*7+6),'3. Puhkuste logi'!$D$5:$D$200,"&gt;="&amp;('1. Seaded'!$C$9+(18-1)*7)))</f>
        <v/>
      </c>
      <c r="T25" s="28">
        <f>IF($A25="","",COUNTIFS('3. Puhkuste logi'!$A$5:$A$200,$A25,'3. Puhkuste logi'!$F$5:$F$200,"Kinnitatud",'3. Puhkuste logi'!$C$5:$C$200,"&lt;="&amp;('1. Seaded'!$C$9+(19-1)*7+6),'3. Puhkuste logi'!$D$5:$D$200,"&gt;="&amp;('1. Seaded'!$C$9+(19-1)*7)))</f>
        <v/>
      </c>
      <c r="U25" s="28">
        <f>IF($A25="","",COUNTIFS('3. Puhkuste logi'!$A$5:$A$200,$A25,'3. Puhkuste logi'!$F$5:$F$200,"Kinnitatud",'3. Puhkuste logi'!$C$5:$C$200,"&lt;="&amp;('1. Seaded'!$C$9+(20-1)*7+6),'3. Puhkuste logi'!$D$5:$D$200,"&gt;="&amp;('1. Seaded'!$C$9+(20-1)*7)))</f>
        <v/>
      </c>
      <c r="V25" s="28">
        <f>IF($A25="","",COUNTIFS('3. Puhkuste logi'!$A$5:$A$200,$A25,'3. Puhkuste logi'!$F$5:$F$200,"Kinnitatud",'3. Puhkuste logi'!$C$5:$C$200,"&lt;="&amp;('1. Seaded'!$C$9+(21-1)*7+6),'3. Puhkuste logi'!$D$5:$D$200,"&gt;="&amp;('1. Seaded'!$C$9+(21-1)*7)))</f>
        <v/>
      </c>
      <c r="W25" s="28">
        <f>IF($A25="","",COUNTIFS('3. Puhkuste logi'!$A$5:$A$200,$A25,'3. Puhkuste logi'!$F$5:$F$200,"Kinnitatud",'3. Puhkuste logi'!$C$5:$C$200,"&lt;="&amp;('1. Seaded'!$C$9+(22-1)*7+6),'3. Puhkuste logi'!$D$5:$D$200,"&gt;="&amp;('1. Seaded'!$C$9+(22-1)*7)))</f>
        <v/>
      </c>
      <c r="X25" s="28">
        <f>IF($A25="","",COUNTIFS('3. Puhkuste logi'!$A$5:$A$200,$A25,'3. Puhkuste logi'!$F$5:$F$200,"Kinnitatud",'3. Puhkuste logi'!$C$5:$C$200,"&lt;="&amp;('1. Seaded'!$C$9+(23-1)*7+6),'3. Puhkuste logi'!$D$5:$D$200,"&gt;="&amp;('1. Seaded'!$C$9+(23-1)*7)))</f>
        <v/>
      </c>
      <c r="Y25" s="28">
        <f>IF($A25="","",COUNTIFS('3. Puhkuste logi'!$A$5:$A$200,$A25,'3. Puhkuste logi'!$F$5:$F$200,"Kinnitatud",'3. Puhkuste logi'!$C$5:$C$200,"&lt;="&amp;('1. Seaded'!$C$9+(24-1)*7+6),'3. Puhkuste logi'!$D$5:$D$200,"&gt;="&amp;('1. Seaded'!$C$9+(24-1)*7)))</f>
        <v/>
      </c>
      <c r="Z25" s="28">
        <f>IF($A25="","",COUNTIFS('3. Puhkuste logi'!$A$5:$A$200,$A25,'3. Puhkuste logi'!$F$5:$F$200,"Kinnitatud",'3. Puhkuste logi'!$C$5:$C$200,"&lt;="&amp;('1. Seaded'!$C$9+(25-1)*7+6),'3. Puhkuste logi'!$D$5:$D$200,"&gt;="&amp;('1. Seaded'!$C$9+(25-1)*7)))</f>
        <v/>
      </c>
      <c r="AA25" s="28">
        <f>IF($A25="","",COUNTIFS('3. Puhkuste logi'!$A$5:$A$200,$A25,'3. Puhkuste logi'!$F$5:$F$200,"Kinnitatud",'3. Puhkuste logi'!$C$5:$C$200,"&lt;="&amp;('1. Seaded'!$C$9+(26-1)*7+6),'3. Puhkuste logi'!$D$5:$D$200,"&gt;="&amp;('1. Seaded'!$C$9+(26-1)*7)))</f>
        <v/>
      </c>
      <c r="AB25" s="28">
        <f>IF($A25="","",COUNTIFS('3. Puhkuste logi'!$A$5:$A$200,$A25,'3. Puhkuste logi'!$F$5:$F$200,"Kinnitatud",'3. Puhkuste logi'!$C$5:$C$200,"&lt;="&amp;('1. Seaded'!$C$9+(27-1)*7+6),'3. Puhkuste logi'!$D$5:$D$200,"&gt;="&amp;('1. Seaded'!$C$9+(27-1)*7)))</f>
        <v/>
      </c>
      <c r="AC25" s="28">
        <f>IF($A25="","",COUNTIFS('3. Puhkuste logi'!$A$5:$A$200,$A25,'3. Puhkuste logi'!$F$5:$F$200,"Kinnitatud",'3. Puhkuste logi'!$C$5:$C$200,"&lt;="&amp;('1. Seaded'!$C$9+(28-1)*7+6),'3. Puhkuste logi'!$D$5:$D$200,"&gt;="&amp;('1. Seaded'!$C$9+(28-1)*7)))</f>
        <v/>
      </c>
      <c r="AD25" s="28">
        <f>IF($A25="","",COUNTIFS('3. Puhkuste logi'!$A$5:$A$200,$A25,'3. Puhkuste logi'!$F$5:$F$200,"Kinnitatud",'3. Puhkuste logi'!$C$5:$C$200,"&lt;="&amp;('1. Seaded'!$C$9+(29-1)*7+6),'3. Puhkuste logi'!$D$5:$D$200,"&gt;="&amp;('1. Seaded'!$C$9+(29-1)*7)))</f>
        <v/>
      </c>
      <c r="AE25" s="28">
        <f>IF($A25="","",COUNTIFS('3. Puhkuste logi'!$A$5:$A$200,$A25,'3. Puhkuste logi'!$F$5:$F$200,"Kinnitatud",'3. Puhkuste logi'!$C$5:$C$200,"&lt;="&amp;('1. Seaded'!$C$9+(30-1)*7+6),'3. Puhkuste logi'!$D$5:$D$200,"&gt;="&amp;('1. Seaded'!$C$9+(30-1)*7)))</f>
        <v/>
      </c>
      <c r="AF25" s="28">
        <f>IF($A25="","",COUNTIFS('3. Puhkuste logi'!$A$5:$A$200,$A25,'3. Puhkuste logi'!$F$5:$F$200,"Kinnitatud",'3. Puhkuste logi'!$C$5:$C$200,"&lt;="&amp;('1. Seaded'!$C$9+(31-1)*7+6),'3. Puhkuste logi'!$D$5:$D$200,"&gt;="&amp;('1. Seaded'!$C$9+(31-1)*7)))</f>
        <v/>
      </c>
      <c r="AG25" s="28">
        <f>IF($A25="","",COUNTIFS('3. Puhkuste logi'!$A$5:$A$200,$A25,'3. Puhkuste logi'!$F$5:$F$200,"Kinnitatud",'3. Puhkuste logi'!$C$5:$C$200,"&lt;="&amp;('1. Seaded'!$C$9+(32-1)*7+6),'3. Puhkuste logi'!$D$5:$D$200,"&gt;="&amp;('1. Seaded'!$C$9+(32-1)*7)))</f>
        <v/>
      </c>
      <c r="AH25" s="28">
        <f>IF($A25="","",COUNTIFS('3. Puhkuste logi'!$A$5:$A$200,$A25,'3. Puhkuste logi'!$F$5:$F$200,"Kinnitatud",'3. Puhkuste logi'!$C$5:$C$200,"&lt;="&amp;('1. Seaded'!$C$9+(33-1)*7+6),'3. Puhkuste logi'!$D$5:$D$200,"&gt;="&amp;('1. Seaded'!$C$9+(33-1)*7)))</f>
        <v/>
      </c>
      <c r="AI25" s="28">
        <f>IF($A25="","",COUNTIFS('3. Puhkuste logi'!$A$5:$A$200,$A25,'3. Puhkuste logi'!$F$5:$F$200,"Kinnitatud",'3. Puhkuste logi'!$C$5:$C$200,"&lt;="&amp;('1. Seaded'!$C$9+(34-1)*7+6),'3. Puhkuste logi'!$D$5:$D$200,"&gt;="&amp;('1. Seaded'!$C$9+(34-1)*7)))</f>
        <v/>
      </c>
      <c r="AJ25" s="28">
        <f>IF($A25="","",COUNTIFS('3. Puhkuste logi'!$A$5:$A$200,$A25,'3. Puhkuste logi'!$F$5:$F$200,"Kinnitatud",'3. Puhkuste logi'!$C$5:$C$200,"&lt;="&amp;('1. Seaded'!$C$9+(35-1)*7+6),'3. Puhkuste logi'!$D$5:$D$200,"&gt;="&amp;('1. Seaded'!$C$9+(35-1)*7)))</f>
        <v/>
      </c>
      <c r="AK25" s="28">
        <f>IF($A25="","",COUNTIFS('3. Puhkuste logi'!$A$5:$A$200,$A25,'3. Puhkuste logi'!$F$5:$F$200,"Kinnitatud",'3. Puhkuste logi'!$C$5:$C$200,"&lt;="&amp;('1. Seaded'!$C$9+(36-1)*7+6),'3. Puhkuste logi'!$D$5:$D$200,"&gt;="&amp;('1. Seaded'!$C$9+(36-1)*7)))</f>
        <v/>
      </c>
      <c r="AL25" s="28">
        <f>IF($A25="","",COUNTIFS('3. Puhkuste logi'!$A$5:$A$200,$A25,'3. Puhkuste logi'!$F$5:$F$200,"Kinnitatud",'3. Puhkuste logi'!$C$5:$C$200,"&lt;="&amp;('1. Seaded'!$C$9+(37-1)*7+6),'3. Puhkuste logi'!$D$5:$D$200,"&gt;="&amp;('1. Seaded'!$C$9+(37-1)*7)))</f>
        <v/>
      </c>
      <c r="AM25" s="28">
        <f>IF($A25="","",COUNTIFS('3. Puhkuste logi'!$A$5:$A$200,$A25,'3. Puhkuste logi'!$F$5:$F$200,"Kinnitatud",'3. Puhkuste logi'!$C$5:$C$200,"&lt;="&amp;('1. Seaded'!$C$9+(38-1)*7+6),'3. Puhkuste logi'!$D$5:$D$200,"&gt;="&amp;('1. Seaded'!$C$9+(38-1)*7)))</f>
        <v/>
      </c>
      <c r="AN25" s="28">
        <f>IF($A25="","",COUNTIFS('3. Puhkuste logi'!$A$5:$A$200,$A25,'3. Puhkuste logi'!$F$5:$F$200,"Kinnitatud",'3. Puhkuste logi'!$C$5:$C$200,"&lt;="&amp;('1. Seaded'!$C$9+(39-1)*7+6),'3. Puhkuste logi'!$D$5:$D$200,"&gt;="&amp;('1. Seaded'!$C$9+(39-1)*7)))</f>
        <v/>
      </c>
      <c r="AO25" s="28">
        <f>IF($A25="","",COUNTIFS('3. Puhkuste logi'!$A$5:$A$200,$A25,'3. Puhkuste logi'!$F$5:$F$200,"Kinnitatud",'3. Puhkuste logi'!$C$5:$C$200,"&lt;="&amp;('1. Seaded'!$C$9+(40-1)*7+6),'3. Puhkuste logi'!$D$5:$D$200,"&gt;="&amp;('1. Seaded'!$C$9+(40-1)*7)))</f>
        <v/>
      </c>
      <c r="AP25" s="28">
        <f>IF($A25="","",COUNTIFS('3. Puhkuste logi'!$A$5:$A$200,$A25,'3. Puhkuste logi'!$F$5:$F$200,"Kinnitatud",'3. Puhkuste logi'!$C$5:$C$200,"&lt;="&amp;('1. Seaded'!$C$9+(41-1)*7+6),'3. Puhkuste logi'!$D$5:$D$200,"&gt;="&amp;('1. Seaded'!$C$9+(41-1)*7)))</f>
        <v/>
      </c>
      <c r="AQ25" s="28">
        <f>IF($A25="","",COUNTIFS('3. Puhkuste logi'!$A$5:$A$200,$A25,'3. Puhkuste logi'!$F$5:$F$200,"Kinnitatud",'3. Puhkuste logi'!$C$5:$C$200,"&lt;="&amp;('1. Seaded'!$C$9+(42-1)*7+6),'3. Puhkuste logi'!$D$5:$D$200,"&gt;="&amp;('1. Seaded'!$C$9+(42-1)*7)))</f>
        <v/>
      </c>
      <c r="AR25" s="28">
        <f>IF($A25="","",COUNTIFS('3. Puhkuste logi'!$A$5:$A$200,$A25,'3. Puhkuste logi'!$F$5:$F$200,"Kinnitatud",'3. Puhkuste logi'!$C$5:$C$200,"&lt;="&amp;('1. Seaded'!$C$9+(43-1)*7+6),'3. Puhkuste logi'!$D$5:$D$200,"&gt;="&amp;('1. Seaded'!$C$9+(43-1)*7)))</f>
        <v/>
      </c>
      <c r="AS25" s="28">
        <f>IF($A25="","",COUNTIFS('3. Puhkuste logi'!$A$5:$A$200,$A25,'3. Puhkuste logi'!$F$5:$F$200,"Kinnitatud",'3. Puhkuste logi'!$C$5:$C$200,"&lt;="&amp;('1. Seaded'!$C$9+(44-1)*7+6),'3. Puhkuste logi'!$D$5:$D$200,"&gt;="&amp;('1. Seaded'!$C$9+(44-1)*7)))</f>
        <v/>
      </c>
      <c r="AT25" s="28">
        <f>IF($A25="","",COUNTIFS('3. Puhkuste logi'!$A$5:$A$200,$A25,'3. Puhkuste logi'!$F$5:$F$200,"Kinnitatud",'3. Puhkuste logi'!$C$5:$C$200,"&lt;="&amp;('1. Seaded'!$C$9+(45-1)*7+6),'3. Puhkuste logi'!$D$5:$D$200,"&gt;="&amp;('1. Seaded'!$C$9+(45-1)*7)))</f>
        <v/>
      </c>
      <c r="AU25" s="28">
        <f>IF($A25="","",COUNTIFS('3. Puhkuste logi'!$A$5:$A$200,$A25,'3. Puhkuste logi'!$F$5:$F$200,"Kinnitatud",'3. Puhkuste logi'!$C$5:$C$200,"&lt;="&amp;('1. Seaded'!$C$9+(46-1)*7+6),'3. Puhkuste logi'!$D$5:$D$200,"&gt;="&amp;('1. Seaded'!$C$9+(46-1)*7)))</f>
        <v/>
      </c>
      <c r="AV25" s="28">
        <f>IF($A25="","",COUNTIFS('3. Puhkuste logi'!$A$5:$A$200,$A25,'3. Puhkuste logi'!$F$5:$F$200,"Kinnitatud",'3. Puhkuste logi'!$C$5:$C$200,"&lt;="&amp;('1. Seaded'!$C$9+(47-1)*7+6),'3. Puhkuste logi'!$D$5:$D$200,"&gt;="&amp;('1. Seaded'!$C$9+(47-1)*7)))</f>
        <v/>
      </c>
      <c r="AW25" s="28">
        <f>IF($A25="","",COUNTIFS('3. Puhkuste logi'!$A$5:$A$200,$A25,'3. Puhkuste logi'!$F$5:$F$200,"Kinnitatud",'3. Puhkuste logi'!$C$5:$C$200,"&lt;="&amp;('1. Seaded'!$C$9+(48-1)*7+6),'3. Puhkuste logi'!$D$5:$D$200,"&gt;="&amp;('1. Seaded'!$C$9+(48-1)*7)))</f>
        <v/>
      </c>
      <c r="AX25" s="28">
        <f>IF($A25="","",COUNTIFS('3. Puhkuste logi'!$A$5:$A$200,$A25,'3. Puhkuste logi'!$F$5:$F$200,"Kinnitatud",'3. Puhkuste logi'!$C$5:$C$200,"&lt;="&amp;('1. Seaded'!$C$9+(49-1)*7+6),'3. Puhkuste logi'!$D$5:$D$200,"&gt;="&amp;('1. Seaded'!$C$9+(49-1)*7)))</f>
        <v/>
      </c>
      <c r="AY25" s="28">
        <f>IF($A25="","",COUNTIFS('3. Puhkuste logi'!$A$5:$A$200,$A25,'3. Puhkuste logi'!$F$5:$F$200,"Kinnitatud",'3. Puhkuste logi'!$C$5:$C$200,"&lt;="&amp;('1. Seaded'!$C$9+(50-1)*7+6),'3. Puhkuste logi'!$D$5:$D$200,"&gt;="&amp;('1. Seaded'!$C$9+(50-1)*7)))</f>
        <v/>
      </c>
      <c r="AZ25" s="28">
        <f>IF($A25="","",COUNTIFS('3. Puhkuste logi'!$A$5:$A$200,$A25,'3. Puhkuste logi'!$F$5:$F$200,"Kinnitatud",'3. Puhkuste logi'!$C$5:$C$200,"&lt;="&amp;('1. Seaded'!$C$9+(51-1)*7+6),'3. Puhkuste logi'!$D$5:$D$200,"&gt;="&amp;('1. Seaded'!$C$9+(51-1)*7)))</f>
        <v/>
      </c>
      <c r="BA25" s="28">
        <f>IF($A25="","",COUNTIFS('3. Puhkuste logi'!$A$5:$A$200,$A25,'3. Puhkuste logi'!$F$5:$F$200,"Kinnitatud",'3. Puhkuste logi'!$C$5:$C$200,"&lt;="&amp;('1. Seaded'!$C$9+(52-1)*7+6),'3. Puhkuste logi'!$D$5:$D$200,"&gt;="&amp;('1. Seaded'!$C$9+(52-1)*7)))</f>
        <v/>
      </c>
    </row>
    <row r="26">
      <c r="A26" s="19">
        <f>IF('2. Töötajad'!A26="","",'2. Töötajad'!A26)</f>
        <v/>
      </c>
      <c r="B26" s="28">
        <f>IF($A26="","",COUNTIFS('3. Puhkuste logi'!$A$5:$A$200,$A26,'3. Puhkuste logi'!$F$5:$F$200,"Kinnitatud",'3. Puhkuste logi'!$C$5:$C$200,"&lt;="&amp;('1. Seaded'!$C$9+(1-1)*7+6),'3. Puhkuste logi'!$D$5:$D$200,"&gt;="&amp;('1. Seaded'!$C$9+(1-1)*7)))</f>
        <v/>
      </c>
      <c r="C26" s="28">
        <f>IF($A26="","",COUNTIFS('3. Puhkuste logi'!$A$5:$A$200,$A26,'3. Puhkuste logi'!$F$5:$F$200,"Kinnitatud",'3. Puhkuste logi'!$C$5:$C$200,"&lt;="&amp;('1. Seaded'!$C$9+(2-1)*7+6),'3. Puhkuste logi'!$D$5:$D$200,"&gt;="&amp;('1. Seaded'!$C$9+(2-1)*7)))</f>
        <v/>
      </c>
      <c r="D26" s="28">
        <f>IF($A26="","",COUNTIFS('3. Puhkuste logi'!$A$5:$A$200,$A26,'3. Puhkuste logi'!$F$5:$F$200,"Kinnitatud",'3. Puhkuste logi'!$C$5:$C$200,"&lt;="&amp;('1. Seaded'!$C$9+(3-1)*7+6),'3. Puhkuste logi'!$D$5:$D$200,"&gt;="&amp;('1. Seaded'!$C$9+(3-1)*7)))</f>
        <v/>
      </c>
      <c r="E26" s="28">
        <f>IF($A26="","",COUNTIFS('3. Puhkuste logi'!$A$5:$A$200,$A26,'3. Puhkuste logi'!$F$5:$F$200,"Kinnitatud",'3. Puhkuste logi'!$C$5:$C$200,"&lt;="&amp;('1. Seaded'!$C$9+(4-1)*7+6),'3. Puhkuste logi'!$D$5:$D$200,"&gt;="&amp;('1. Seaded'!$C$9+(4-1)*7)))</f>
        <v/>
      </c>
      <c r="F26" s="28">
        <f>IF($A26="","",COUNTIFS('3. Puhkuste logi'!$A$5:$A$200,$A26,'3. Puhkuste logi'!$F$5:$F$200,"Kinnitatud",'3. Puhkuste logi'!$C$5:$C$200,"&lt;="&amp;('1. Seaded'!$C$9+(5-1)*7+6),'3. Puhkuste logi'!$D$5:$D$200,"&gt;="&amp;('1. Seaded'!$C$9+(5-1)*7)))</f>
        <v/>
      </c>
      <c r="G26" s="28">
        <f>IF($A26="","",COUNTIFS('3. Puhkuste logi'!$A$5:$A$200,$A26,'3. Puhkuste logi'!$F$5:$F$200,"Kinnitatud",'3. Puhkuste logi'!$C$5:$C$200,"&lt;="&amp;('1. Seaded'!$C$9+(6-1)*7+6),'3. Puhkuste logi'!$D$5:$D$200,"&gt;="&amp;('1. Seaded'!$C$9+(6-1)*7)))</f>
        <v/>
      </c>
      <c r="H26" s="28">
        <f>IF($A26="","",COUNTIFS('3. Puhkuste logi'!$A$5:$A$200,$A26,'3. Puhkuste logi'!$F$5:$F$200,"Kinnitatud",'3. Puhkuste logi'!$C$5:$C$200,"&lt;="&amp;('1. Seaded'!$C$9+(7-1)*7+6),'3. Puhkuste logi'!$D$5:$D$200,"&gt;="&amp;('1. Seaded'!$C$9+(7-1)*7)))</f>
        <v/>
      </c>
      <c r="I26" s="28">
        <f>IF($A26="","",COUNTIFS('3. Puhkuste logi'!$A$5:$A$200,$A26,'3. Puhkuste logi'!$F$5:$F$200,"Kinnitatud",'3. Puhkuste logi'!$C$5:$C$200,"&lt;="&amp;('1. Seaded'!$C$9+(8-1)*7+6),'3. Puhkuste logi'!$D$5:$D$200,"&gt;="&amp;('1. Seaded'!$C$9+(8-1)*7)))</f>
        <v/>
      </c>
      <c r="J26" s="28">
        <f>IF($A26="","",COUNTIFS('3. Puhkuste logi'!$A$5:$A$200,$A26,'3. Puhkuste logi'!$F$5:$F$200,"Kinnitatud",'3. Puhkuste logi'!$C$5:$C$200,"&lt;="&amp;('1. Seaded'!$C$9+(9-1)*7+6),'3. Puhkuste logi'!$D$5:$D$200,"&gt;="&amp;('1. Seaded'!$C$9+(9-1)*7)))</f>
        <v/>
      </c>
      <c r="K26" s="28">
        <f>IF($A26="","",COUNTIFS('3. Puhkuste logi'!$A$5:$A$200,$A26,'3. Puhkuste logi'!$F$5:$F$200,"Kinnitatud",'3. Puhkuste logi'!$C$5:$C$200,"&lt;="&amp;('1. Seaded'!$C$9+(10-1)*7+6),'3. Puhkuste logi'!$D$5:$D$200,"&gt;="&amp;('1. Seaded'!$C$9+(10-1)*7)))</f>
        <v/>
      </c>
      <c r="L26" s="28">
        <f>IF($A26="","",COUNTIFS('3. Puhkuste logi'!$A$5:$A$200,$A26,'3. Puhkuste logi'!$F$5:$F$200,"Kinnitatud",'3. Puhkuste logi'!$C$5:$C$200,"&lt;="&amp;('1. Seaded'!$C$9+(11-1)*7+6),'3. Puhkuste logi'!$D$5:$D$200,"&gt;="&amp;('1. Seaded'!$C$9+(11-1)*7)))</f>
        <v/>
      </c>
      <c r="M26" s="28">
        <f>IF($A26="","",COUNTIFS('3. Puhkuste logi'!$A$5:$A$200,$A26,'3. Puhkuste logi'!$F$5:$F$200,"Kinnitatud",'3. Puhkuste logi'!$C$5:$C$200,"&lt;="&amp;('1. Seaded'!$C$9+(12-1)*7+6),'3. Puhkuste logi'!$D$5:$D$200,"&gt;="&amp;('1. Seaded'!$C$9+(12-1)*7)))</f>
        <v/>
      </c>
      <c r="N26" s="28">
        <f>IF($A26="","",COUNTIFS('3. Puhkuste logi'!$A$5:$A$200,$A26,'3. Puhkuste logi'!$F$5:$F$200,"Kinnitatud",'3. Puhkuste logi'!$C$5:$C$200,"&lt;="&amp;('1. Seaded'!$C$9+(13-1)*7+6),'3. Puhkuste logi'!$D$5:$D$200,"&gt;="&amp;('1. Seaded'!$C$9+(13-1)*7)))</f>
        <v/>
      </c>
      <c r="O26" s="28">
        <f>IF($A26="","",COUNTIFS('3. Puhkuste logi'!$A$5:$A$200,$A26,'3. Puhkuste logi'!$F$5:$F$200,"Kinnitatud",'3. Puhkuste logi'!$C$5:$C$200,"&lt;="&amp;('1. Seaded'!$C$9+(14-1)*7+6),'3. Puhkuste logi'!$D$5:$D$200,"&gt;="&amp;('1. Seaded'!$C$9+(14-1)*7)))</f>
        <v/>
      </c>
      <c r="P26" s="28">
        <f>IF($A26="","",COUNTIFS('3. Puhkuste logi'!$A$5:$A$200,$A26,'3. Puhkuste logi'!$F$5:$F$200,"Kinnitatud",'3. Puhkuste logi'!$C$5:$C$200,"&lt;="&amp;('1. Seaded'!$C$9+(15-1)*7+6),'3. Puhkuste logi'!$D$5:$D$200,"&gt;="&amp;('1. Seaded'!$C$9+(15-1)*7)))</f>
        <v/>
      </c>
      <c r="Q26" s="28">
        <f>IF($A26="","",COUNTIFS('3. Puhkuste logi'!$A$5:$A$200,$A26,'3. Puhkuste logi'!$F$5:$F$200,"Kinnitatud",'3. Puhkuste logi'!$C$5:$C$200,"&lt;="&amp;('1. Seaded'!$C$9+(16-1)*7+6),'3. Puhkuste logi'!$D$5:$D$200,"&gt;="&amp;('1. Seaded'!$C$9+(16-1)*7)))</f>
        <v/>
      </c>
      <c r="R26" s="28">
        <f>IF($A26="","",COUNTIFS('3. Puhkuste logi'!$A$5:$A$200,$A26,'3. Puhkuste logi'!$F$5:$F$200,"Kinnitatud",'3. Puhkuste logi'!$C$5:$C$200,"&lt;="&amp;('1. Seaded'!$C$9+(17-1)*7+6),'3. Puhkuste logi'!$D$5:$D$200,"&gt;="&amp;('1. Seaded'!$C$9+(17-1)*7)))</f>
        <v/>
      </c>
      <c r="S26" s="28">
        <f>IF($A26="","",COUNTIFS('3. Puhkuste logi'!$A$5:$A$200,$A26,'3. Puhkuste logi'!$F$5:$F$200,"Kinnitatud",'3. Puhkuste logi'!$C$5:$C$200,"&lt;="&amp;('1. Seaded'!$C$9+(18-1)*7+6),'3. Puhkuste logi'!$D$5:$D$200,"&gt;="&amp;('1. Seaded'!$C$9+(18-1)*7)))</f>
        <v/>
      </c>
      <c r="T26" s="28">
        <f>IF($A26="","",COUNTIFS('3. Puhkuste logi'!$A$5:$A$200,$A26,'3. Puhkuste logi'!$F$5:$F$200,"Kinnitatud",'3. Puhkuste logi'!$C$5:$C$200,"&lt;="&amp;('1. Seaded'!$C$9+(19-1)*7+6),'3. Puhkuste logi'!$D$5:$D$200,"&gt;="&amp;('1. Seaded'!$C$9+(19-1)*7)))</f>
        <v/>
      </c>
      <c r="U26" s="28">
        <f>IF($A26="","",COUNTIFS('3. Puhkuste logi'!$A$5:$A$200,$A26,'3. Puhkuste logi'!$F$5:$F$200,"Kinnitatud",'3. Puhkuste logi'!$C$5:$C$200,"&lt;="&amp;('1. Seaded'!$C$9+(20-1)*7+6),'3. Puhkuste logi'!$D$5:$D$200,"&gt;="&amp;('1. Seaded'!$C$9+(20-1)*7)))</f>
        <v/>
      </c>
      <c r="V26" s="28">
        <f>IF($A26="","",COUNTIFS('3. Puhkuste logi'!$A$5:$A$200,$A26,'3. Puhkuste logi'!$F$5:$F$200,"Kinnitatud",'3. Puhkuste logi'!$C$5:$C$200,"&lt;="&amp;('1. Seaded'!$C$9+(21-1)*7+6),'3. Puhkuste logi'!$D$5:$D$200,"&gt;="&amp;('1. Seaded'!$C$9+(21-1)*7)))</f>
        <v/>
      </c>
      <c r="W26" s="28">
        <f>IF($A26="","",COUNTIFS('3. Puhkuste logi'!$A$5:$A$200,$A26,'3. Puhkuste logi'!$F$5:$F$200,"Kinnitatud",'3. Puhkuste logi'!$C$5:$C$200,"&lt;="&amp;('1. Seaded'!$C$9+(22-1)*7+6),'3. Puhkuste logi'!$D$5:$D$200,"&gt;="&amp;('1. Seaded'!$C$9+(22-1)*7)))</f>
        <v/>
      </c>
      <c r="X26" s="28">
        <f>IF($A26="","",COUNTIFS('3. Puhkuste logi'!$A$5:$A$200,$A26,'3. Puhkuste logi'!$F$5:$F$200,"Kinnitatud",'3. Puhkuste logi'!$C$5:$C$200,"&lt;="&amp;('1. Seaded'!$C$9+(23-1)*7+6),'3. Puhkuste logi'!$D$5:$D$200,"&gt;="&amp;('1. Seaded'!$C$9+(23-1)*7)))</f>
        <v/>
      </c>
      <c r="Y26" s="28">
        <f>IF($A26="","",COUNTIFS('3. Puhkuste logi'!$A$5:$A$200,$A26,'3. Puhkuste logi'!$F$5:$F$200,"Kinnitatud",'3. Puhkuste logi'!$C$5:$C$200,"&lt;="&amp;('1. Seaded'!$C$9+(24-1)*7+6),'3. Puhkuste logi'!$D$5:$D$200,"&gt;="&amp;('1. Seaded'!$C$9+(24-1)*7)))</f>
        <v/>
      </c>
      <c r="Z26" s="28">
        <f>IF($A26="","",COUNTIFS('3. Puhkuste logi'!$A$5:$A$200,$A26,'3. Puhkuste logi'!$F$5:$F$200,"Kinnitatud",'3. Puhkuste logi'!$C$5:$C$200,"&lt;="&amp;('1. Seaded'!$C$9+(25-1)*7+6),'3. Puhkuste logi'!$D$5:$D$200,"&gt;="&amp;('1. Seaded'!$C$9+(25-1)*7)))</f>
        <v/>
      </c>
      <c r="AA26" s="28">
        <f>IF($A26="","",COUNTIFS('3. Puhkuste logi'!$A$5:$A$200,$A26,'3. Puhkuste logi'!$F$5:$F$200,"Kinnitatud",'3. Puhkuste logi'!$C$5:$C$200,"&lt;="&amp;('1. Seaded'!$C$9+(26-1)*7+6),'3. Puhkuste logi'!$D$5:$D$200,"&gt;="&amp;('1. Seaded'!$C$9+(26-1)*7)))</f>
        <v/>
      </c>
      <c r="AB26" s="28">
        <f>IF($A26="","",COUNTIFS('3. Puhkuste logi'!$A$5:$A$200,$A26,'3. Puhkuste logi'!$F$5:$F$200,"Kinnitatud",'3. Puhkuste logi'!$C$5:$C$200,"&lt;="&amp;('1. Seaded'!$C$9+(27-1)*7+6),'3. Puhkuste logi'!$D$5:$D$200,"&gt;="&amp;('1. Seaded'!$C$9+(27-1)*7)))</f>
        <v/>
      </c>
      <c r="AC26" s="28">
        <f>IF($A26="","",COUNTIFS('3. Puhkuste logi'!$A$5:$A$200,$A26,'3. Puhkuste logi'!$F$5:$F$200,"Kinnitatud",'3. Puhkuste logi'!$C$5:$C$200,"&lt;="&amp;('1. Seaded'!$C$9+(28-1)*7+6),'3. Puhkuste logi'!$D$5:$D$200,"&gt;="&amp;('1. Seaded'!$C$9+(28-1)*7)))</f>
        <v/>
      </c>
      <c r="AD26" s="28">
        <f>IF($A26="","",COUNTIFS('3. Puhkuste logi'!$A$5:$A$200,$A26,'3. Puhkuste logi'!$F$5:$F$200,"Kinnitatud",'3. Puhkuste logi'!$C$5:$C$200,"&lt;="&amp;('1. Seaded'!$C$9+(29-1)*7+6),'3. Puhkuste logi'!$D$5:$D$200,"&gt;="&amp;('1. Seaded'!$C$9+(29-1)*7)))</f>
        <v/>
      </c>
      <c r="AE26" s="28">
        <f>IF($A26="","",COUNTIFS('3. Puhkuste logi'!$A$5:$A$200,$A26,'3. Puhkuste logi'!$F$5:$F$200,"Kinnitatud",'3. Puhkuste logi'!$C$5:$C$200,"&lt;="&amp;('1. Seaded'!$C$9+(30-1)*7+6),'3. Puhkuste logi'!$D$5:$D$200,"&gt;="&amp;('1. Seaded'!$C$9+(30-1)*7)))</f>
        <v/>
      </c>
      <c r="AF26" s="28">
        <f>IF($A26="","",COUNTIFS('3. Puhkuste logi'!$A$5:$A$200,$A26,'3. Puhkuste logi'!$F$5:$F$200,"Kinnitatud",'3. Puhkuste logi'!$C$5:$C$200,"&lt;="&amp;('1. Seaded'!$C$9+(31-1)*7+6),'3. Puhkuste logi'!$D$5:$D$200,"&gt;="&amp;('1. Seaded'!$C$9+(31-1)*7)))</f>
        <v/>
      </c>
      <c r="AG26" s="28">
        <f>IF($A26="","",COUNTIFS('3. Puhkuste logi'!$A$5:$A$200,$A26,'3. Puhkuste logi'!$F$5:$F$200,"Kinnitatud",'3. Puhkuste logi'!$C$5:$C$200,"&lt;="&amp;('1. Seaded'!$C$9+(32-1)*7+6),'3. Puhkuste logi'!$D$5:$D$200,"&gt;="&amp;('1. Seaded'!$C$9+(32-1)*7)))</f>
        <v/>
      </c>
      <c r="AH26" s="28">
        <f>IF($A26="","",COUNTIFS('3. Puhkuste logi'!$A$5:$A$200,$A26,'3. Puhkuste logi'!$F$5:$F$200,"Kinnitatud",'3. Puhkuste logi'!$C$5:$C$200,"&lt;="&amp;('1. Seaded'!$C$9+(33-1)*7+6),'3. Puhkuste logi'!$D$5:$D$200,"&gt;="&amp;('1. Seaded'!$C$9+(33-1)*7)))</f>
        <v/>
      </c>
      <c r="AI26" s="28">
        <f>IF($A26="","",COUNTIFS('3. Puhkuste logi'!$A$5:$A$200,$A26,'3. Puhkuste logi'!$F$5:$F$200,"Kinnitatud",'3. Puhkuste logi'!$C$5:$C$200,"&lt;="&amp;('1. Seaded'!$C$9+(34-1)*7+6),'3. Puhkuste logi'!$D$5:$D$200,"&gt;="&amp;('1. Seaded'!$C$9+(34-1)*7)))</f>
        <v/>
      </c>
      <c r="AJ26" s="28">
        <f>IF($A26="","",COUNTIFS('3. Puhkuste logi'!$A$5:$A$200,$A26,'3. Puhkuste logi'!$F$5:$F$200,"Kinnitatud",'3. Puhkuste logi'!$C$5:$C$200,"&lt;="&amp;('1. Seaded'!$C$9+(35-1)*7+6),'3. Puhkuste logi'!$D$5:$D$200,"&gt;="&amp;('1. Seaded'!$C$9+(35-1)*7)))</f>
        <v/>
      </c>
      <c r="AK26" s="28">
        <f>IF($A26="","",COUNTIFS('3. Puhkuste logi'!$A$5:$A$200,$A26,'3. Puhkuste logi'!$F$5:$F$200,"Kinnitatud",'3. Puhkuste logi'!$C$5:$C$200,"&lt;="&amp;('1. Seaded'!$C$9+(36-1)*7+6),'3. Puhkuste logi'!$D$5:$D$200,"&gt;="&amp;('1. Seaded'!$C$9+(36-1)*7)))</f>
        <v/>
      </c>
      <c r="AL26" s="28">
        <f>IF($A26="","",COUNTIFS('3. Puhkuste logi'!$A$5:$A$200,$A26,'3. Puhkuste logi'!$F$5:$F$200,"Kinnitatud",'3. Puhkuste logi'!$C$5:$C$200,"&lt;="&amp;('1. Seaded'!$C$9+(37-1)*7+6),'3. Puhkuste logi'!$D$5:$D$200,"&gt;="&amp;('1. Seaded'!$C$9+(37-1)*7)))</f>
        <v/>
      </c>
      <c r="AM26" s="28">
        <f>IF($A26="","",COUNTIFS('3. Puhkuste logi'!$A$5:$A$200,$A26,'3. Puhkuste logi'!$F$5:$F$200,"Kinnitatud",'3. Puhkuste logi'!$C$5:$C$200,"&lt;="&amp;('1. Seaded'!$C$9+(38-1)*7+6),'3. Puhkuste logi'!$D$5:$D$200,"&gt;="&amp;('1. Seaded'!$C$9+(38-1)*7)))</f>
        <v/>
      </c>
      <c r="AN26" s="28">
        <f>IF($A26="","",COUNTIFS('3. Puhkuste logi'!$A$5:$A$200,$A26,'3. Puhkuste logi'!$F$5:$F$200,"Kinnitatud",'3. Puhkuste logi'!$C$5:$C$200,"&lt;="&amp;('1. Seaded'!$C$9+(39-1)*7+6),'3. Puhkuste logi'!$D$5:$D$200,"&gt;="&amp;('1. Seaded'!$C$9+(39-1)*7)))</f>
        <v/>
      </c>
      <c r="AO26" s="28">
        <f>IF($A26="","",COUNTIFS('3. Puhkuste logi'!$A$5:$A$200,$A26,'3. Puhkuste logi'!$F$5:$F$200,"Kinnitatud",'3. Puhkuste logi'!$C$5:$C$200,"&lt;="&amp;('1. Seaded'!$C$9+(40-1)*7+6),'3. Puhkuste logi'!$D$5:$D$200,"&gt;="&amp;('1. Seaded'!$C$9+(40-1)*7)))</f>
        <v/>
      </c>
      <c r="AP26" s="28">
        <f>IF($A26="","",COUNTIFS('3. Puhkuste logi'!$A$5:$A$200,$A26,'3. Puhkuste logi'!$F$5:$F$200,"Kinnitatud",'3. Puhkuste logi'!$C$5:$C$200,"&lt;="&amp;('1. Seaded'!$C$9+(41-1)*7+6),'3. Puhkuste logi'!$D$5:$D$200,"&gt;="&amp;('1. Seaded'!$C$9+(41-1)*7)))</f>
        <v/>
      </c>
      <c r="AQ26" s="28">
        <f>IF($A26="","",COUNTIFS('3. Puhkuste logi'!$A$5:$A$200,$A26,'3. Puhkuste logi'!$F$5:$F$200,"Kinnitatud",'3. Puhkuste logi'!$C$5:$C$200,"&lt;="&amp;('1. Seaded'!$C$9+(42-1)*7+6),'3. Puhkuste logi'!$D$5:$D$200,"&gt;="&amp;('1. Seaded'!$C$9+(42-1)*7)))</f>
        <v/>
      </c>
      <c r="AR26" s="28">
        <f>IF($A26="","",COUNTIFS('3. Puhkuste logi'!$A$5:$A$200,$A26,'3. Puhkuste logi'!$F$5:$F$200,"Kinnitatud",'3. Puhkuste logi'!$C$5:$C$200,"&lt;="&amp;('1. Seaded'!$C$9+(43-1)*7+6),'3. Puhkuste logi'!$D$5:$D$200,"&gt;="&amp;('1. Seaded'!$C$9+(43-1)*7)))</f>
        <v/>
      </c>
      <c r="AS26" s="28">
        <f>IF($A26="","",COUNTIFS('3. Puhkuste logi'!$A$5:$A$200,$A26,'3. Puhkuste logi'!$F$5:$F$200,"Kinnitatud",'3. Puhkuste logi'!$C$5:$C$200,"&lt;="&amp;('1. Seaded'!$C$9+(44-1)*7+6),'3. Puhkuste logi'!$D$5:$D$200,"&gt;="&amp;('1. Seaded'!$C$9+(44-1)*7)))</f>
        <v/>
      </c>
      <c r="AT26" s="28">
        <f>IF($A26="","",COUNTIFS('3. Puhkuste logi'!$A$5:$A$200,$A26,'3. Puhkuste logi'!$F$5:$F$200,"Kinnitatud",'3. Puhkuste logi'!$C$5:$C$200,"&lt;="&amp;('1. Seaded'!$C$9+(45-1)*7+6),'3. Puhkuste logi'!$D$5:$D$200,"&gt;="&amp;('1. Seaded'!$C$9+(45-1)*7)))</f>
        <v/>
      </c>
      <c r="AU26" s="28">
        <f>IF($A26="","",COUNTIFS('3. Puhkuste logi'!$A$5:$A$200,$A26,'3. Puhkuste logi'!$F$5:$F$200,"Kinnitatud",'3. Puhkuste logi'!$C$5:$C$200,"&lt;="&amp;('1. Seaded'!$C$9+(46-1)*7+6),'3. Puhkuste logi'!$D$5:$D$200,"&gt;="&amp;('1. Seaded'!$C$9+(46-1)*7)))</f>
        <v/>
      </c>
      <c r="AV26" s="28">
        <f>IF($A26="","",COUNTIFS('3. Puhkuste logi'!$A$5:$A$200,$A26,'3. Puhkuste logi'!$F$5:$F$200,"Kinnitatud",'3. Puhkuste logi'!$C$5:$C$200,"&lt;="&amp;('1. Seaded'!$C$9+(47-1)*7+6),'3. Puhkuste logi'!$D$5:$D$200,"&gt;="&amp;('1. Seaded'!$C$9+(47-1)*7)))</f>
        <v/>
      </c>
      <c r="AW26" s="28">
        <f>IF($A26="","",COUNTIFS('3. Puhkuste logi'!$A$5:$A$200,$A26,'3. Puhkuste logi'!$F$5:$F$200,"Kinnitatud",'3. Puhkuste logi'!$C$5:$C$200,"&lt;="&amp;('1. Seaded'!$C$9+(48-1)*7+6),'3. Puhkuste logi'!$D$5:$D$200,"&gt;="&amp;('1. Seaded'!$C$9+(48-1)*7)))</f>
        <v/>
      </c>
      <c r="AX26" s="28">
        <f>IF($A26="","",COUNTIFS('3. Puhkuste logi'!$A$5:$A$200,$A26,'3. Puhkuste logi'!$F$5:$F$200,"Kinnitatud",'3. Puhkuste logi'!$C$5:$C$200,"&lt;="&amp;('1. Seaded'!$C$9+(49-1)*7+6),'3. Puhkuste logi'!$D$5:$D$200,"&gt;="&amp;('1. Seaded'!$C$9+(49-1)*7)))</f>
        <v/>
      </c>
      <c r="AY26" s="28">
        <f>IF($A26="","",COUNTIFS('3. Puhkuste logi'!$A$5:$A$200,$A26,'3. Puhkuste logi'!$F$5:$F$200,"Kinnitatud",'3. Puhkuste logi'!$C$5:$C$200,"&lt;="&amp;('1. Seaded'!$C$9+(50-1)*7+6),'3. Puhkuste logi'!$D$5:$D$200,"&gt;="&amp;('1. Seaded'!$C$9+(50-1)*7)))</f>
        <v/>
      </c>
      <c r="AZ26" s="28">
        <f>IF($A26="","",COUNTIFS('3. Puhkuste logi'!$A$5:$A$200,$A26,'3. Puhkuste logi'!$F$5:$F$200,"Kinnitatud",'3. Puhkuste logi'!$C$5:$C$200,"&lt;="&amp;('1. Seaded'!$C$9+(51-1)*7+6),'3. Puhkuste logi'!$D$5:$D$200,"&gt;="&amp;('1. Seaded'!$C$9+(51-1)*7)))</f>
        <v/>
      </c>
      <c r="BA26" s="28">
        <f>IF($A26="","",COUNTIFS('3. Puhkuste logi'!$A$5:$A$200,$A26,'3. Puhkuste logi'!$F$5:$F$200,"Kinnitatud",'3. Puhkuste logi'!$C$5:$C$200,"&lt;="&amp;('1. Seaded'!$C$9+(52-1)*7+6),'3. Puhkuste logi'!$D$5:$D$200,"&gt;="&amp;('1. Seaded'!$C$9+(52-1)*7)))</f>
        <v/>
      </c>
    </row>
    <row r="27">
      <c r="A27" s="19">
        <f>IF('2. Töötajad'!A27="","",'2. Töötajad'!A27)</f>
        <v/>
      </c>
      <c r="B27" s="28">
        <f>IF($A27="","",COUNTIFS('3. Puhkuste logi'!$A$5:$A$200,$A27,'3. Puhkuste logi'!$F$5:$F$200,"Kinnitatud",'3. Puhkuste logi'!$C$5:$C$200,"&lt;="&amp;('1. Seaded'!$C$9+(1-1)*7+6),'3. Puhkuste logi'!$D$5:$D$200,"&gt;="&amp;('1. Seaded'!$C$9+(1-1)*7)))</f>
        <v/>
      </c>
      <c r="C27" s="28">
        <f>IF($A27="","",COUNTIFS('3. Puhkuste logi'!$A$5:$A$200,$A27,'3. Puhkuste logi'!$F$5:$F$200,"Kinnitatud",'3. Puhkuste logi'!$C$5:$C$200,"&lt;="&amp;('1. Seaded'!$C$9+(2-1)*7+6),'3. Puhkuste logi'!$D$5:$D$200,"&gt;="&amp;('1. Seaded'!$C$9+(2-1)*7)))</f>
        <v/>
      </c>
      <c r="D27" s="28">
        <f>IF($A27="","",COUNTIFS('3. Puhkuste logi'!$A$5:$A$200,$A27,'3. Puhkuste logi'!$F$5:$F$200,"Kinnitatud",'3. Puhkuste logi'!$C$5:$C$200,"&lt;="&amp;('1. Seaded'!$C$9+(3-1)*7+6),'3. Puhkuste logi'!$D$5:$D$200,"&gt;="&amp;('1. Seaded'!$C$9+(3-1)*7)))</f>
        <v/>
      </c>
      <c r="E27" s="28">
        <f>IF($A27="","",COUNTIFS('3. Puhkuste logi'!$A$5:$A$200,$A27,'3. Puhkuste logi'!$F$5:$F$200,"Kinnitatud",'3. Puhkuste logi'!$C$5:$C$200,"&lt;="&amp;('1. Seaded'!$C$9+(4-1)*7+6),'3. Puhkuste logi'!$D$5:$D$200,"&gt;="&amp;('1. Seaded'!$C$9+(4-1)*7)))</f>
        <v/>
      </c>
      <c r="F27" s="28">
        <f>IF($A27="","",COUNTIFS('3. Puhkuste logi'!$A$5:$A$200,$A27,'3. Puhkuste logi'!$F$5:$F$200,"Kinnitatud",'3. Puhkuste logi'!$C$5:$C$200,"&lt;="&amp;('1. Seaded'!$C$9+(5-1)*7+6),'3. Puhkuste logi'!$D$5:$D$200,"&gt;="&amp;('1. Seaded'!$C$9+(5-1)*7)))</f>
        <v/>
      </c>
      <c r="G27" s="28">
        <f>IF($A27="","",COUNTIFS('3. Puhkuste logi'!$A$5:$A$200,$A27,'3. Puhkuste logi'!$F$5:$F$200,"Kinnitatud",'3. Puhkuste logi'!$C$5:$C$200,"&lt;="&amp;('1. Seaded'!$C$9+(6-1)*7+6),'3. Puhkuste logi'!$D$5:$D$200,"&gt;="&amp;('1. Seaded'!$C$9+(6-1)*7)))</f>
        <v/>
      </c>
      <c r="H27" s="28">
        <f>IF($A27="","",COUNTIFS('3. Puhkuste logi'!$A$5:$A$200,$A27,'3. Puhkuste logi'!$F$5:$F$200,"Kinnitatud",'3. Puhkuste logi'!$C$5:$C$200,"&lt;="&amp;('1. Seaded'!$C$9+(7-1)*7+6),'3. Puhkuste logi'!$D$5:$D$200,"&gt;="&amp;('1. Seaded'!$C$9+(7-1)*7)))</f>
        <v/>
      </c>
      <c r="I27" s="28">
        <f>IF($A27="","",COUNTIFS('3. Puhkuste logi'!$A$5:$A$200,$A27,'3. Puhkuste logi'!$F$5:$F$200,"Kinnitatud",'3. Puhkuste logi'!$C$5:$C$200,"&lt;="&amp;('1. Seaded'!$C$9+(8-1)*7+6),'3. Puhkuste logi'!$D$5:$D$200,"&gt;="&amp;('1. Seaded'!$C$9+(8-1)*7)))</f>
        <v/>
      </c>
      <c r="J27" s="28">
        <f>IF($A27="","",COUNTIFS('3. Puhkuste logi'!$A$5:$A$200,$A27,'3. Puhkuste logi'!$F$5:$F$200,"Kinnitatud",'3. Puhkuste logi'!$C$5:$C$200,"&lt;="&amp;('1. Seaded'!$C$9+(9-1)*7+6),'3. Puhkuste logi'!$D$5:$D$200,"&gt;="&amp;('1. Seaded'!$C$9+(9-1)*7)))</f>
        <v/>
      </c>
      <c r="K27" s="28">
        <f>IF($A27="","",COUNTIFS('3. Puhkuste logi'!$A$5:$A$200,$A27,'3. Puhkuste logi'!$F$5:$F$200,"Kinnitatud",'3. Puhkuste logi'!$C$5:$C$200,"&lt;="&amp;('1. Seaded'!$C$9+(10-1)*7+6),'3. Puhkuste logi'!$D$5:$D$200,"&gt;="&amp;('1. Seaded'!$C$9+(10-1)*7)))</f>
        <v/>
      </c>
      <c r="L27" s="28">
        <f>IF($A27="","",COUNTIFS('3. Puhkuste logi'!$A$5:$A$200,$A27,'3. Puhkuste logi'!$F$5:$F$200,"Kinnitatud",'3. Puhkuste logi'!$C$5:$C$200,"&lt;="&amp;('1. Seaded'!$C$9+(11-1)*7+6),'3. Puhkuste logi'!$D$5:$D$200,"&gt;="&amp;('1. Seaded'!$C$9+(11-1)*7)))</f>
        <v/>
      </c>
      <c r="M27" s="28">
        <f>IF($A27="","",COUNTIFS('3. Puhkuste logi'!$A$5:$A$200,$A27,'3. Puhkuste logi'!$F$5:$F$200,"Kinnitatud",'3. Puhkuste logi'!$C$5:$C$200,"&lt;="&amp;('1. Seaded'!$C$9+(12-1)*7+6),'3. Puhkuste logi'!$D$5:$D$200,"&gt;="&amp;('1. Seaded'!$C$9+(12-1)*7)))</f>
        <v/>
      </c>
      <c r="N27" s="28">
        <f>IF($A27="","",COUNTIFS('3. Puhkuste logi'!$A$5:$A$200,$A27,'3. Puhkuste logi'!$F$5:$F$200,"Kinnitatud",'3. Puhkuste logi'!$C$5:$C$200,"&lt;="&amp;('1. Seaded'!$C$9+(13-1)*7+6),'3. Puhkuste logi'!$D$5:$D$200,"&gt;="&amp;('1. Seaded'!$C$9+(13-1)*7)))</f>
        <v/>
      </c>
      <c r="O27" s="28">
        <f>IF($A27="","",COUNTIFS('3. Puhkuste logi'!$A$5:$A$200,$A27,'3. Puhkuste logi'!$F$5:$F$200,"Kinnitatud",'3. Puhkuste logi'!$C$5:$C$200,"&lt;="&amp;('1. Seaded'!$C$9+(14-1)*7+6),'3. Puhkuste logi'!$D$5:$D$200,"&gt;="&amp;('1. Seaded'!$C$9+(14-1)*7)))</f>
        <v/>
      </c>
      <c r="P27" s="28">
        <f>IF($A27="","",COUNTIFS('3. Puhkuste logi'!$A$5:$A$200,$A27,'3. Puhkuste logi'!$F$5:$F$200,"Kinnitatud",'3. Puhkuste logi'!$C$5:$C$200,"&lt;="&amp;('1. Seaded'!$C$9+(15-1)*7+6),'3. Puhkuste logi'!$D$5:$D$200,"&gt;="&amp;('1. Seaded'!$C$9+(15-1)*7)))</f>
        <v/>
      </c>
      <c r="Q27" s="28">
        <f>IF($A27="","",COUNTIFS('3. Puhkuste logi'!$A$5:$A$200,$A27,'3. Puhkuste logi'!$F$5:$F$200,"Kinnitatud",'3. Puhkuste logi'!$C$5:$C$200,"&lt;="&amp;('1. Seaded'!$C$9+(16-1)*7+6),'3. Puhkuste logi'!$D$5:$D$200,"&gt;="&amp;('1. Seaded'!$C$9+(16-1)*7)))</f>
        <v/>
      </c>
      <c r="R27" s="28">
        <f>IF($A27="","",COUNTIFS('3. Puhkuste logi'!$A$5:$A$200,$A27,'3. Puhkuste logi'!$F$5:$F$200,"Kinnitatud",'3. Puhkuste logi'!$C$5:$C$200,"&lt;="&amp;('1. Seaded'!$C$9+(17-1)*7+6),'3. Puhkuste logi'!$D$5:$D$200,"&gt;="&amp;('1. Seaded'!$C$9+(17-1)*7)))</f>
        <v/>
      </c>
      <c r="S27" s="28">
        <f>IF($A27="","",COUNTIFS('3. Puhkuste logi'!$A$5:$A$200,$A27,'3. Puhkuste logi'!$F$5:$F$200,"Kinnitatud",'3. Puhkuste logi'!$C$5:$C$200,"&lt;="&amp;('1. Seaded'!$C$9+(18-1)*7+6),'3. Puhkuste logi'!$D$5:$D$200,"&gt;="&amp;('1. Seaded'!$C$9+(18-1)*7)))</f>
        <v/>
      </c>
      <c r="T27" s="28">
        <f>IF($A27="","",COUNTIFS('3. Puhkuste logi'!$A$5:$A$200,$A27,'3. Puhkuste logi'!$F$5:$F$200,"Kinnitatud",'3. Puhkuste logi'!$C$5:$C$200,"&lt;="&amp;('1. Seaded'!$C$9+(19-1)*7+6),'3. Puhkuste logi'!$D$5:$D$200,"&gt;="&amp;('1. Seaded'!$C$9+(19-1)*7)))</f>
        <v/>
      </c>
      <c r="U27" s="28">
        <f>IF($A27="","",COUNTIFS('3. Puhkuste logi'!$A$5:$A$200,$A27,'3. Puhkuste logi'!$F$5:$F$200,"Kinnitatud",'3. Puhkuste logi'!$C$5:$C$200,"&lt;="&amp;('1. Seaded'!$C$9+(20-1)*7+6),'3. Puhkuste logi'!$D$5:$D$200,"&gt;="&amp;('1. Seaded'!$C$9+(20-1)*7)))</f>
        <v/>
      </c>
      <c r="V27" s="28">
        <f>IF($A27="","",COUNTIFS('3. Puhkuste logi'!$A$5:$A$200,$A27,'3. Puhkuste logi'!$F$5:$F$200,"Kinnitatud",'3. Puhkuste logi'!$C$5:$C$200,"&lt;="&amp;('1. Seaded'!$C$9+(21-1)*7+6),'3. Puhkuste logi'!$D$5:$D$200,"&gt;="&amp;('1. Seaded'!$C$9+(21-1)*7)))</f>
        <v/>
      </c>
      <c r="W27" s="28">
        <f>IF($A27="","",COUNTIFS('3. Puhkuste logi'!$A$5:$A$200,$A27,'3. Puhkuste logi'!$F$5:$F$200,"Kinnitatud",'3. Puhkuste logi'!$C$5:$C$200,"&lt;="&amp;('1. Seaded'!$C$9+(22-1)*7+6),'3. Puhkuste logi'!$D$5:$D$200,"&gt;="&amp;('1. Seaded'!$C$9+(22-1)*7)))</f>
        <v/>
      </c>
      <c r="X27" s="28">
        <f>IF($A27="","",COUNTIFS('3. Puhkuste logi'!$A$5:$A$200,$A27,'3. Puhkuste logi'!$F$5:$F$200,"Kinnitatud",'3. Puhkuste logi'!$C$5:$C$200,"&lt;="&amp;('1. Seaded'!$C$9+(23-1)*7+6),'3. Puhkuste logi'!$D$5:$D$200,"&gt;="&amp;('1. Seaded'!$C$9+(23-1)*7)))</f>
        <v/>
      </c>
      <c r="Y27" s="28">
        <f>IF($A27="","",COUNTIFS('3. Puhkuste logi'!$A$5:$A$200,$A27,'3. Puhkuste logi'!$F$5:$F$200,"Kinnitatud",'3. Puhkuste logi'!$C$5:$C$200,"&lt;="&amp;('1. Seaded'!$C$9+(24-1)*7+6),'3. Puhkuste logi'!$D$5:$D$200,"&gt;="&amp;('1. Seaded'!$C$9+(24-1)*7)))</f>
        <v/>
      </c>
      <c r="Z27" s="28">
        <f>IF($A27="","",COUNTIFS('3. Puhkuste logi'!$A$5:$A$200,$A27,'3. Puhkuste logi'!$F$5:$F$200,"Kinnitatud",'3. Puhkuste logi'!$C$5:$C$200,"&lt;="&amp;('1. Seaded'!$C$9+(25-1)*7+6),'3. Puhkuste logi'!$D$5:$D$200,"&gt;="&amp;('1. Seaded'!$C$9+(25-1)*7)))</f>
        <v/>
      </c>
      <c r="AA27" s="28">
        <f>IF($A27="","",COUNTIFS('3. Puhkuste logi'!$A$5:$A$200,$A27,'3. Puhkuste logi'!$F$5:$F$200,"Kinnitatud",'3. Puhkuste logi'!$C$5:$C$200,"&lt;="&amp;('1. Seaded'!$C$9+(26-1)*7+6),'3. Puhkuste logi'!$D$5:$D$200,"&gt;="&amp;('1. Seaded'!$C$9+(26-1)*7)))</f>
        <v/>
      </c>
      <c r="AB27" s="28">
        <f>IF($A27="","",COUNTIFS('3. Puhkuste logi'!$A$5:$A$200,$A27,'3. Puhkuste logi'!$F$5:$F$200,"Kinnitatud",'3. Puhkuste logi'!$C$5:$C$200,"&lt;="&amp;('1. Seaded'!$C$9+(27-1)*7+6),'3. Puhkuste logi'!$D$5:$D$200,"&gt;="&amp;('1. Seaded'!$C$9+(27-1)*7)))</f>
        <v/>
      </c>
      <c r="AC27" s="28">
        <f>IF($A27="","",COUNTIFS('3. Puhkuste logi'!$A$5:$A$200,$A27,'3. Puhkuste logi'!$F$5:$F$200,"Kinnitatud",'3. Puhkuste logi'!$C$5:$C$200,"&lt;="&amp;('1. Seaded'!$C$9+(28-1)*7+6),'3. Puhkuste logi'!$D$5:$D$200,"&gt;="&amp;('1. Seaded'!$C$9+(28-1)*7)))</f>
        <v/>
      </c>
      <c r="AD27" s="28">
        <f>IF($A27="","",COUNTIFS('3. Puhkuste logi'!$A$5:$A$200,$A27,'3. Puhkuste logi'!$F$5:$F$200,"Kinnitatud",'3. Puhkuste logi'!$C$5:$C$200,"&lt;="&amp;('1. Seaded'!$C$9+(29-1)*7+6),'3. Puhkuste logi'!$D$5:$D$200,"&gt;="&amp;('1. Seaded'!$C$9+(29-1)*7)))</f>
        <v/>
      </c>
      <c r="AE27" s="28">
        <f>IF($A27="","",COUNTIFS('3. Puhkuste logi'!$A$5:$A$200,$A27,'3. Puhkuste logi'!$F$5:$F$200,"Kinnitatud",'3. Puhkuste logi'!$C$5:$C$200,"&lt;="&amp;('1. Seaded'!$C$9+(30-1)*7+6),'3. Puhkuste logi'!$D$5:$D$200,"&gt;="&amp;('1. Seaded'!$C$9+(30-1)*7)))</f>
        <v/>
      </c>
      <c r="AF27" s="28">
        <f>IF($A27="","",COUNTIFS('3. Puhkuste logi'!$A$5:$A$200,$A27,'3. Puhkuste logi'!$F$5:$F$200,"Kinnitatud",'3. Puhkuste logi'!$C$5:$C$200,"&lt;="&amp;('1. Seaded'!$C$9+(31-1)*7+6),'3. Puhkuste logi'!$D$5:$D$200,"&gt;="&amp;('1. Seaded'!$C$9+(31-1)*7)))</f>
        <v/>
      </c>
      <c r="AG27" s="28">
        <f>IF($A27="","",COUNTIFS('3. Puhkuste logi'!$A$5:$A$200,$A27,'3. Puhkuste logi'!$F$5:$F$200,"Kinnitatud",'3. Puhkuste logi'!$C$5:$C$200,"&lt;="&amp;('1. Seaded'!$C$9+(32-1)*7+6),'3. Puhkuste logi'!$D$5:$D$200,"&gt;="&amp;('1. Seaded'!$C$9+(32-1)*7)))</f>
        <v/>
      </c>
      <c r="AH27" s="28">
        <f>IF($A27="","",COUNTIFS('3. Puhkuste logi'!$A$5:$A$200,$A27,'3. Puhkuste logi'!$F$5:$F$200,"Kinnitatud",'3. Puhkuste logi'!$C$5:$C$200,"&lt;="&amp;('1. Seaded'!$C$9+(33-1)*7+6),'3. Puhkuste logi'!$D$5:$D$200,"&gt;="&amp;('1. Seaded'!$C$9+(33-1)*7)))</f>
        <v/>
      </c>
      <c r="AI27" s="28">
        <f>IF($A27="","",COUNTIFS('3. Puhkuste logi'!$A$5:$A$200,$A27,'3. Puhkuste logi'!$F$5:$F$200,"Kinnitatud",'3. Puhkuste logi'!$C$5:$C$200,"&lt;="&amp;('1. Seaded'!$C$9+(34-1)*7+6),'3. Puhkuste logi'!$D$5:$D$200,"&gt;="&amp;('1. Seaded'!$C$9+(34-1)*7)))</f>
        <v/>
      </c>
      <c r="AJ27" s="28">
        <f>IF($A27="","",COUNTIFS('3. Puhkuste logi'!$A$5:$A$200,$A27,'3. Puhkuste logi'!$F$5:$F$200,"Kinnitatud",'3. Puhkuste logi'!$C$5:$C$200,"&lt;="&amp;('1. Seaded'!$C$9+(35-1)*7+6),'3. Puhkuste logi'!$D$5:$D$200,"&gt;="&amp;('1. Seaded'!$C$9+(35-1)*7)))</f>
        <v/>
      </c>
      <c r="AK27" s="28">
        <f>IF($A27="","",COUNTIFS('3. Puhkuste logi'!$A$5:$A$200,$A27,'3. Puhkuste logi'!$F$5:$F$200,"Kinnitatud",'3. Puhkuste logi'!$C$5:$C$200,"&lt;="&amp;('1. Seaded'!$C$9+(36-1)*7+6),'3. Puhkuste logi'!$D$5:$D$200,"&gt;="&amp;('1. Seaded'!$C$9+(36-1)*7)))</f>
        <v/>
      </c>
      <c r="AL27" s="28">
        <f>IF($A27="","",COUNTIFS('3. Puhkuste logi'!$A$5:$A$200,$A27,'3. Puhkuste logi'!$F$5:$F$200,"Kinnitatud",'3. Puhkuste logi'!$C$5:$C$200,"&lt;="&amp;('1. Seaded'!$C$9+(37-1)*7+6),'3. Puhkuste logi'!$D$5:$D$200,"&gt;="&amp;('1. Seaded'!$C$9+(37-1)*7)))</f>
        <v/>
      </c>
      <c r="AM27" s="28">
        <f>IF($A27="","",COUNTIFS('3. Puhkuste logi'!$A$5:$A$200,$A27,'3. Puhkuste logi'!$F$5:$F$200,"Kinnitatud",'3. Puhkuste logi'!$C$5:$C$200,"&lt;="&amp;('1. Seaded'!$C$9+(38-1)*7+6),'3. Puhkuste logi'!$D$5:$D$200,"&gt;="&amp;('1. Seaded'!$C$9+(38-1)*7)))</f>
        <v/>
      </c>
      <c r="AN27" s="28">
        <f>IF($A27="","",COUNTIFS('3. Puhkuste logi'!$A$5:$A$200,$A27,'3. Puhkuste logi'!$F$5:$F$200,"Kinnitatud",'3. Puhkuste logi'!$C$5:$C$200,"&lt;="&amp;('1. Seaded'!$C$9+(39-1)*7+6),'3. Puhkuste logi'!$D$5:$D$200,"&gt;="&amp;('1. Seaded'!$C$9+(39-1)*7)))</f>
        <v/>
      </c>
      <c r="AO27" s="28">
        <f>IF($A27="","",COUNTIFS('3. Puhkuste logi'!$A$5:$A$200,$A27,'3. Puhkuste logi'!$F$5:$F$200,"Kinnitatud",'3. Puhkuste logi'!$C$5:$C$200,"&lt;="&amp;('1. Seaded'!$C$9+(40-1)*7+6),'3. Puhkuste logi'!$D$5:$D$200,"&gt;="&amp;('1. Seaded'!$C$9+(40-1)*7)))</f>
        <v/>
      </c>
      <c r="AP27" s="28">
        <f>IF($A27="","",COUNTIFS('3. Puhkuste logi'!$A$5:$A$200,$A27,'3. Puhkuste logi'!$F$5:$F$200,"Kinnitatud",'3. Puhkuste logi'!$C$5:$C$200,"&lt;="&amp;('1. Seaded'!$C$9+(41-1)*7+6),'3. Puhkuste logi'!$D$5:$D$200,"&gt;="&amp;('1. Seaded'!$C$9+(41-1)*7)))</f>
        <v/>
      </c>
      <c r="AQ27" s="28">
        <f>IF($A27="","",COUNTIFS('3. Puhkuste logi'!$A$5:$A$200,$A27,'3. Puhkuste logi'!$F$5:$F$200,"Kinnitatud",'3. Puhkuste logi'!$C$5:$C$200,"&lt;="&amp;('1. Seaded'!$C$9+(42-1)*7+6),'3. Puhkuste logi'!$D$5:$D$200,"&gt;="&amp;('1. Seaded'!$C$9+(42-1)*7)))</f>
        <v/>
      </c>
      <c r="AR27" s="28">
        <f>IF($A27="","",COUNTIFS('3. Puhkuste logi'!$A$5:$A$200,$A27,'3. Puhkuste logi'!$F$5:$F$200,"Kinnitatud",'3. Puhkuste logi'!$C$5:$C$200,"&lt;="&amp;('1. Seaded'!$C$9+(43-1)*7+6),'3. Puhkuste logi'!$D$5:$D$200,"&gt;="&amp;('1. Seaded'!$C$9+(43-1)*7)))</f>
        <v/>
      </c>
      <c r="AS27" s="28">
        <f>IF($A27="","",COUNTIFS('3. Puhkuste logi'!$A$5:$A$200,$A27,'3. Puhkuste logi'!$F$5:$F$200,"Kinnitatud",'3. Puhkuste logi'!$C$5:$C$200,"&lt;="&amp;('1. Seaded'!$C$9+(44-1)*7+6),'3. Puhkuste logi'!$D$5:$D$200,"&gt;="&amp;('1. Seaded'!$C$9+(44-1)*7)))</f>
        <v/>
      </c>
      <c r="AT27" s="28">
        <f>IF($A27="","",COUNTIFS('3. Puhkuste logi'!$A$5:$A$200,$A27,'3. Puhkuste logi'!$F$5:$F$200,"Kinnitatud",'3. Puhkuste logi'!$C$5:$C$200,"&lt;="&amp;('1. Seaded'!$C$9+(45-1)*7+6),'3. Puhkuste logi'!$D$5:$D$200,"&gt;="&amp;('1. Seaded'!$C$9+(45-1)*7)))</f>
        <v/>
      </c>
      <c r="AU27" s="28">
        <f>IF($A27="","",COUNTIFS('3. Puhkuste logi'!$A$5:$A$200,$A27,'3. Puhkuste logi'!$F$5:$F$200,"Kinnitatud",'3. Puhkuste logi'!$C$5:$C$200,"&lt;="&amp;('1. Seaded'!$C$9+(46-1)*7+6),'3. Puhkuste logi'!$D$5:$D$200,"&gt;="&amp;('1. Seaded'!$C$9+(46-1)*7)))</f>
        <v/>
      </c>
      <c r="AV27" s="28">
        <f>IF($A27="","",COUNTIFS('3. Puhkuste logi'!$A$5:$A$200,$A27,'3. Puhkuste logi'!$F$5:$F$200,"Kinnitatud",'3. Puhkuste logi'!$C$5:$C$200,"&lt;="&amp;('1. Seaded'!$C$9+(47-1)*7+6),'3. Puhkuste logi'!$D$5:$D$200,"&gt;="&amp;('1. Seaded'!$C$9+(47-1)*7)))</f>
        <v/>
      </c>
      <c r="AW27" s="28">
        <f>IF($A27="","",COUNTIFS('3. Puhkuste logi'!$A$5:$A$200,$A27,'3. Puhkuste logi'!$F$5:$F$200,"Kinnitatud",'3. Puhkuste logi'!$C$5:$C$200,"&lt;="&amp;('1. Seaded'!$C$9+(48-1)*7+6),'3. Puhkuste logi'!$D$5:$D$200,"&gt;="&amp;('1. Seaded'!$C$9+(48-1)*7)))</f>
        <v/>
      </c>
      <c r="AX27" s="28">
        <f>IF($A27="","",COUNTIFS('3. Puhkuste logi'!$A$5:$A$200,$A27,'3. Puhkuste logi'!$F$5:$F$200,"Kinnitatud",'3. Puhkuste logi'!$C$5:$C$200,"&lt;="&amp;('1. Seaded'!$C$9+(49-1)*7+6),'3. Puhkuste logi'!$D$5:$D$200,"&gt;="&amp;('1. Seaded'!$C$9+(49-1)*7)))</f>
        <v/>
      </c>
      <c r="AY27" s="28">
        <f>IF($A27="","",COUNTIFS('3. Puhkuste logi'!$A$5:$A$200,$A27,'3. Puhkuste logi'!$F$5:$F$200,"Kinnitatud",'3. Puhkuste logi'!$C$5:$C$200,"&lt;="&amp;('1. Seaded'!$C$9+(50-1)*7+6),'3. Puhkuste logi'!$D$5:$D$200,"&gt;="&amp;('1. Seaded'!$C$9+(50-1)*7)))</f>
        <v/>
      </c>
      <c r="AZ27" s="28">
        <f>IF($A27="","",COUNTIFS('3. Puhkuste logi'!$A$5:$A$200,$A27,'3. Puhkuste logi'!$F$5:$F$200,"Kinnitatud",'3. Puhkuste logi'!$C$5:$C$200,"&lt;="&amp;('1. Seaded'!$C$9+(51-1)*7+6),'3. Puhkuste logi'!$D$5:$D$200,"&gt;="&amp;('1. Seaded'!$C$9+(51-1)*7)))</f>
        <v/>
      </c>
      <c r="BA27" s="28">
        <f>IF($A27="","",COUNTIFS('3. Puhkuste logi'!$A$5:$A$200,$A27,'3. Puhkuste logi'!$F$5:$F$200,"Kinnitatud",'3. Puhkuste logi'!$C$5:$C$200,"&lt;="&amp;('1. Seaded'!$C$9+(52-1)*7+6),'3. Puhkuste logi'!$D$5:$D$200,"&gt;="&amp;('1. Seaded'!$C$9+(52-1)*7)))</f>
        <v/>
      </c>
    </row>
    <row r="28">
      <c r="A28" s="19">
        <f>IF('2. Töötajad'!A28="","",'2. Töötajad'!A28)</f>
        <v/>
      </c>
      <c r="B28" s="28">
        <f>IF($A28="","",COUNTIFS('3. Puhkuste logi'!$A$5:$A$200,$A28,'3. Puhkuste logi'!$F$5:$F$200,"Kinnitatud",'3. Puhkuste logi'!$C$5:$C$200,"&lt;="&amp;('1. Seaded'!$C$9+(1-1)*7+6),'3. Puhkuste logi'!$D$5:$D$200,"&gt;="&amp;('1. Seaded'!$C$9+(1-1)*7)))</f>
        <v/>
      </c>
      <c r="C28" s="28">
        <f>IF($A28="","",COUNTIFS('3. Puhkuste logi'!$A$5:$A$200,$A28,'3. Puhkuste logi'!$F$5:$F$200,"Kinnitatud",'3. Puhkuste logi'!$C$5:$C$200,"&lt;="&amp;('1. Seaded'!$C$9+(2-1)*7+6),'3. Puhkuste logi'!$D$5:$D$200,"&gt;="&amp;('1. Seaded'!$C$9+(2-1)*7)))</f>
        <v/>
      </c>
      <c r="D28" s="28">
        <f>IF($A28="","",COUNTIFS('3. Puhkuste logi'!$A$5:$A$200,$A28,'3. Puhkuste logi'!$F$5:$F$200,"Kinnitatud",'3. Puhkuste logi'!$C$5:$C$200,"&lt;="&amp;('1. Seaded'!$C$9+(3-1)*7+6),'3. Puhkuste logi'!$D$5:$D$200,"&gt;="&amp;('1. Seaded'!$C$9+(3-1)*7)))</f>
        <v/>
      </c>
      <c r="E28" s="28">
        <f>IF($A28="","",COUNTIFS('3. Puhkuste logi'!$A$5:$A$200,$A28,'3. Puhkuste logi'!$F$5:$F$200,"Kinnitatud",'3. Puhkuste logi'!$C$5:$C$200,"&lt;="&amp;('1. Seaded'!$C$9+(4-1)*7+6),'3. Puhkuste logi'!$D$5:$D$200,"&gt;="&amp;('1. Seaded'!$C$9+(4-1)*7)))</f>
        <v/>
      </c>
      <c r="F28" s="28">
        <f>IF($A28="","",COUNTIFS('3. Puhkuste logi'!$A$5:$A$200,$A28,'3. Puhkuste logi'!$F$5:$F$200,"Kinnitatud",'3. Puhkuste logi'!$C$5:$C$200,"&lt;="&amp;('1. Seaded'!$C$9+(5-1)*7+6),'3. Puhkuste logi'!$D$5:$D$200,"&gt;="&amp;('1. Seaded'!$C$9+(5-1)*7)))</f>
        <v/>
      </c>
      <c r="G28" s="28">
        <f>IF($A28="","",COUNTIFS('3. Puhkuste logi'!$A$5:$A$200,$A28,'3. Puhkuste logi'!$F$5:$F$200,"Kinnitatud",'3. Puhkuste logi'!$C$5:$C$200,"&lt;="&amp;('1. Seaded'!$C$9+(6-1)*7+6),'3. Puhkuste logi'!$D$5:$D$200,"&gt;="&amp;('1. Seaded'!$C$9+(6-1)*7)))</f>
        <v/>
      </c>
      <c r="H28" s="28">
        <f>IF($A28="","",COUNTIFS('3. Puhkuste logi'!$A$5:$A$200,$A28,'3. Puhkuste logi'!$F$5:$F$200,"Kinnitatud",'3. Puhkuste logi'!$C$5:$C$200,"&lt;="&amp;('1. Seaded'!$C$9+(7-1)*7+6),'3. Puhkuste logi'!$D$5:$D$200,"&gt;="&amp;('1. Seaded'!$C$9+(7-1)*7)))</f>
        <v/>
      </c>
      <c r="I28" s="28">
        <f>IF($A28="","",COUNTIFS('3. Puhkuste logi'!$A$5:$A$200,$A28,'3. Puhkuste logi'!$F$5:$F$200,"Kinnitatud",'3. Puhkuste logi'!$C$5:$C$200,"&lt;="&amp;('1. Seaded'!$C$9+(8-1)*7+6),'3. Puhkuste logi'!$D$5:$D$200,"&gt;="&amp;('1. Seaded'!$C$9+(8-1)*7)))</f>
        <v/>
      </c>
      <c r="J28" s="28">
        <f>IF($A28="","",COUNTIFS('3. Puhkuste logi'!$A$5:$A$200,$A28,'3. Puhkuste logi'!$F$5:$F$200,"Kinnitatud",'3. Puhkuste logi'!$C$5:$C$200,"&lt;="&amp;('1. Seaded'!$C$9+(9-1)*7+6),'3. Puhkuste logi'!$D$5:$D$200,"&gt;="&amp;('1. Seaded'!$C$9+(9-1)*7)))</f>
        <v/>
      </c>
      <c r="K28" s="28">
        <f>IF($A28="","",COUNTIFS('3. Puhkuste logi'!$A$5:$A$200,$A28,'3. Puhkuste logi'!$F$5:$F$200,"Kinnitatud",'3. Puhkuste logi'!$C$5:$C$200,"&lt;="&amp;('1. Seaded'!$C$9+(10-1)*7+6),'3. Puhkuste logi'!$D$5:$D$200,"&gt;="&amp;('1. Seaded'!$C$9+(10-1)*7)))</f>
        <v/>
      </c>
      <c r="L28" s="28">
        <f>IF($A28="","",COUNTIFS('3. Puhkuste logi'!$A$5:$A$200,$A28,'3. Puhkuste logi'!$F$5:$F$200,"Kinnitatud",'3. Puhkuste logi'!$C$5:$C$200,"&lt;="&amp;('1. Seaded'!$C$9+(11-1)*7+6),'3. Puhkuste logi'!$D$5:$D$200,"&gt;="&amp;('1. Seaded'!$C$9+(11-1)*7)))</f>
        <v/>
      </c>
      <c r="M28" s="28">
        <f>IF($A28="","",COUNTIFS('3. Puhkuste logi'!$A$5:$A$200,$A28,'3. Puhkuste logi'!$F$5:$F$200,"Kinnitatud",'3. Puhkuste logi'!$C$5:$C$200,"&lt;="&amp;('1. Seaded'!$C$9+(12-1)*7+6),'3. Puhkuste logi'!$D$5:$D$200,"&gt;="&amp;('1. Seaded'!$C$9+(12-1)*7)))</f>
        <v/>
      </c>
      <c r="N28" s="28">
        <f>IF($A28="","",COUNTIFS('3. Puhkuste logi'!$A$5:$A$200,$A28,'3. Puhkuste logi'!$F$5:$F$200,"Kinnitatud",'3. Puhkuste logi'!$C$5:$C$200,"&lt;="&amp;('1. Seaded'!$C$9+(13-1)*7+6),'3. Puhkuste logi'!$D$5:$D$200,"&gt;="&amp;('1. Seaded'!$C$9+(13-1)*7)))</f>
        <v/>
      </c>
      <c r="O28" s="28">
        <f>IF($A28="","",COUNTIFS('3. Puhkuste logi'!$A$5:$A$200,$A28,'3. Puhkuste logi'!$F$5:$F$200,"Kinnitatud",'3. Puhkuste logi'!$C$5:$C$200,"&lt;="&amp;('1. Seaded'!$C$9+(14-1)*7+6),'3. Puhkuste logi'!$D$5:$D$200,"&gt;="&amp;('1. Seaded'!$C$9+(14-1)*7)))</f>
        <v/>
      </c>
      <c r="P28" s="28">
        <f>IF($A28="","",COUNTIFS('3. Puhkuste logi'!$A$5:$A$200,$A28,'3. Puhkuste logi'!$F$5:$F$200,"Kinnitatud",'3. Puhkuste logi'!$C$5:$C$200,"&lt;="&amp;('1. Seaded'!$C$9+(15-1)*7+6),'3. Puhkuste logi'!$D$5:$D$200,"&gt;="&amp;('1. Seaded'!$C$9+(15-1)*7)))</f>
        <v/>
      </c>
      <c r="Q28" s="28">
        <f>IF($A28="","",COUNTIFS('3. Puhkuste logi'!$A$5:$A$200,$A28,'3. Puhkuste logi'!$F$5:$F$200,"Kinnitatud",'3. Puhkuste logi'!$C$5:$C$200,"&lt;="&amp;('1. Seaded'!$C$9+(16-1)*7+6),'3. Puhkuste logi'!$D$5:$D$200,"&gt;="&amp;('1. Seaded'!$C$9+(16-1)*7)))</f>
        <v/>
      </c>
      <c r="R28" s="28">
        <f>IF($A28="","",COUNTIFS('3. Puhkuste logi'!$A$5:$A$200,$A28,'3. Puhkuste logi'!$F$5:$F$200,"Kinnitatud",'3. Puhkuste logi'!$C$5:$C$200,"&lt;="&amp;('1. Seaded'!$C$9+(17-1)*7+6),'3. Puhkuste logi'!$D$5:$D$200,"&gt;="&amp;('1. Seaded'!$C$9+(17-1)*7)))</f>
        <v/>
      </c>
      <c r="S28" s="28">
        <f>IF($A28="","",COUNTIFS('3. Puhkuste logi'!$A$5:$A$200,$A28,'3. Puhkuste logi'!$F$5:$F$200,"Kinnitatud",'3. Puhkuste logi'!$C$5:$C$200,"&lt;="&amp;('1. Seaded'!$C$9+(18-1)*7+6),'3. Puhkuste logi'!$D$5:$D$200,"&gt;="&amp;('1. Seaded'!$C$9+(18-1)*7)))</f>
        <v/>
      </c>
      <c r="T28" s="28">
        <f>IF($A28="","",COUNTIFS('3. Puhkuste logi'!$A$5:$A$200,$A28,'3. Puhkuste logi'!$F$5:$F$200,"Kinnitatud",'3. Puhkuste logi'!$C$5:$C$200,"&lt;="&amp;('1. Seaded'!$C$9+(19-1)*7+6),'3. Puhkuste logi'!$D$5:$D$200,"&gt;="&amp;('1. Seaded'!$C$9+(19-1)*7)))</f>
        <v/>
      </c>
      <c r="U28" s="28">
        <f>IF($A28="","",COUNTIFS('3. Puhkuste logi'!$A$5:$A$200,$A28,'3. Puhkuste logi'!$F$5:$F$200,"Kinnitatud",'3. Puhkuste logi'!$C$5:$C$200,"&lt;="&amp;('1. Seaded'!$C$9+(20-1)*7+6),'3. Puhkuste logi'!$D$5:$D$200,"&gt;="&amp;('1. Seaded'!$C$9+(20-1)*7)))</f>
        <v/>
      </c>
      <c r="V28" s="28">
        <f>IF($A28="","",COUNTIFS('3. Puhkuste logi'!$A$5:$A$200,$A28,'3. Puhkuste logi'!$F$5:$F$200,"Kinnitatud",'3. Puhkuste logi'!$C$5:$C$200,"&lt;="&amp;('1. Seaded'!$C$9+(21-1)*7+6),'3. Puhkuste logi'!$D$5:$D$200,"&gt;="&amp;('1. Seaded'!$C$9+(21-1)*7)))</f>
        <v/>
      </c>
      <c r="W28" s="28">
        <f>IF($A28="","",COUNTIFS('3. Puhkuste logi'!$A$5:$A$200,$A28,'3. Puhkuste logi'!$F$5:$F$200,"Kinnitatud",'3. Puhkuste logi'!$C$5:$C$200,"&lt;="&amp;('1. Seaded'!$C$9+(22-1)*7+6),'3. Puhkuste logi'!$D$5:$D$200,"&gt;="&amp;('1. Seaded'!$C$9+(22-1)*7)))</f>
        <v/>
      </c>
      <c r="X28" s="28">
        <f>IF($A28="","",COUNTIFS('3. Puhkuste logi'!$A$5:$A$200,$A28,'3. Puhkuste logi'!$F$5:$F$200,"Kinnitatud",'3. Puhkuste logi'!$C$5:$C$200,"&lt;="&amp;('1. Seaded'!$C$9+(23-1)*7+6),'3. Puhkuste logi'!$D$5:$D$200,"&gt;="&amp;('1. Seaded'!$C$9+(23-1)*7)))</f>
        <v/>
      </c>
      <c r="Y28" s="28">
        <f>IF($A28="","",COUNTIFS('3. Puhkuste logi'!$A$5:$A$200,$A28,'3. Puhkuste logi'!$F$5:$F$200,"Kinnitatud",'3. Puhkuste logi'!$C$5:$C$200,"&lt;="&amp;('1. Seaded'!$C$9+(24-1)*7+6),'3. Puhkuste logi'!$D$5:$D$200,"&gt;="&amp;('1. Seaded'!$C$9+(24-1)*7)))</f>
        <v/>
      </c>
      <c r="Z28" s="28">
        <f>IF($A28="","",COUNTIFS('3. Puhkuste logi'!$A$5:$A$200,$A28,'3. Puhkuste logi'!$F$5:$F$200,"Kinnitatud",'3. Puhkuste logi'!$C$5:$C$200,"&lt;="&amp;('1. Seaded'!$C$9+(25-1)*7+6),'3. Puhkuste logi'!$D$5:$D$200,"&gt;="&amp;('1. Seaded'!$C$9+(25-1)*7)))</f>
        <v/>
      </c>
      <c r="AA28" s="28">
        <f>IF($A28="","",COUNTIFS('3. Puhkuste logi'!$A$5:$A$200,$A28,'3. Puhkuste logi'!$F$5:$F$200,"Kinnitatud",'3. Puhkuste logi'!$C$5:$C$200,"&lt;="&amp;('1. Seaded'!$C$9+(26-1)*7+6),'3. Puhkuste logi'!$D$5:$D$200,"&gt;="&amp;('1. Seaded'!$C$9+(26-1)*7)))</f>
        <v/>
      </c>
      <c r="AB28" s="28">
        <f>IF($A28="","",COUNTIFS('3. Puhkuste logi'!$A$5:$A$200,$A28,'3. Puhkuste logi'!$F$5:$F$200,"Kinnitatud",'3. Puhkuste logi'!$C$5:$C$200,"&lt;="&amp;('1. Seaded'!$C$9+(27-1)*7+6),'3. Puhkuste logi'!$D$5:$D$200,"&gt;="&amp;('1. Seaded'!$C$9+(27-1)*7)))</f>
        <v/>
      </c>
      <c r="AC28" s="28">
        <f>IF($A28="","",COUNTIFS('3. Puhkuste logi'!$A$5:$A$200,$A28,'3. Puhkuste logi'!$F$5:$F$200,"Kinnitatud",'3. Puhkuste logi'!$C$5:$C$200,"&lt;="&amp;('1. Seaded'!$C$9+(28-1)*7+6),'3. Puhkuste logi'!$D$5:$D$200,"&gt;="&amp;('1. Seaded'!$C$9+(28-1)*7)))</f>
        <v/>
      </c>
      <c r="AD28" s="28">
        <f>IF($A28="","",COUNTIFS('3. Puhkuste logi'!$A$5:$A$200,$A28,'3. Puhkuste logi'!$F$5:$F$200,"Kinnitatud",'3. Puhkuste logi'!$C$5:$C$200,"&lt;="&amp;('1. Seaded'!$C$9+(29-1)*7+6),'3. Puhkuste logi'!$D$5:$D$200,"&gt;="&amp;('1. Seaded'!$C$9+(29-1)*7)))</f>
        <v/>
      </c>
      <c r="AE28" s="28">
        <f>IF($A28="","",COUNTIFS('3. Puhkuste logi'!$A$5:$A$200,$A28,'3. Puhkuste logi'!$F$5:$F$200,"Kinnitatud",'3. Puhkuste logi'!$C$5:$C$200,"&lt;="&amp;('1. Seaded'!$C$9+(30-1)*7+6),'3. Puhkuste logi'!$D$5:$D$200,"&gt;="&amp;('1. Seaded'!$C$9+(30-1)*7)))</f>
        <v/>
      </c>
      <c r="AF28" s="28">
        <f>IF($A28="","",COUNTIFS('3. Puhkuste logi'!$A$5:$A$200,$A28,'3. Puhkuste logi'!$F$5:$F$200,"Kinnitatud",'3. Puhkuste logi'!$C$5:$C$200,"&lt;="&amp;('1. Seaded'!$C$9+(31-1)*7+6),'3. Puhkuste logi'!$D$5:$D$200,"&gt;="&amp;('1. Seaded'!$C$9+(31-1)*7)))</f>
        <v/>
      </c>
      <c r="AG28" s="28">
        <f>IF($A28="","",COUNTIFS('3. Puhkuste logi'!$A$5:$A$200,$A28,'3. Puhkuste logi'!$F$5:$F$200,"Kinnitatud",'3. Puhkuste logi'!$C$5:$C$200,"&lt;="&amp;('1. Seaded'!$C$9+(32-1)*7+6),'3. Puhkuste logi'!$D$5:$D$200,"&gt;="&amp;('1. Seaded'!$C$9+(32-1)*7)))</f>
        <v/>
      </c>
      <c r="AH28" s="28">
        <f>IF($A28="","",COUNTIFS('3. Puhkuste logi'!$A$5:$A$200,$A28,'3. Puhkuste logi'!$F$5:$F$200,"Kinnitatud",'3. Puhkuste logi'!$C$5:$C$200,"&lt;="&amp;('1. Seaded'!$C$9+(33-1)*7+6),'3. Puhkuste logi'!$D$5:$D$200,"&gt;="&amp;('1. Seaded'!$C$9+(33-1)*7)))</f>
        <v/>
      </c>
      <c r="AI28" s="28">
        <f>IF($A28="","",COUNTIFS('3. Puhkuste logi'!$A$5:$A$200,$A28,'3. Puhkuste logi'!$F$5:$F$200,"Kinnitatud",'3. Puhkuste logi'!$C$5:$C$200,"&lt;="&amp;('1. Seaded'!$C$9+(34-1)*7+6),'3. Puhkuste logi'!$D$5:$D$200,"&gt;="&amp;('1. Seaded'!$C$9+(34-1)*7)))</f>
        <v/>
      </c>
      <c r="AJ28" s="28">
        <f>IF($A28="","",COUNTIFS('3. Puhkuste logi'!$A$5:$A$200,$A28,'3. Puhkuste logi'!$F$5:$F$200,"Kinnitatud",'3. Puhkuste logi'!$C$5:$C$200,"&lt;="&amp;('1. Seaded'!$C$9+(35-1)*7+6),'3. Puhkuste logi'!$D$5:$D$200,"&gt;="&amp;('1. Seaded'!$C$9+(35-1)*7)))</f>
        <v/>
      </c>
      <c r="AK28" s="28">
        <f>IF($A28="","",COUNTIFS('3. Puhkuste logi'!$A$5:$A$200,$A28,'3. Puhkuste logi'!$F$5:$F$200,"Kinnitatud",'3. Puhkuste logi'!$C$5:$C$200,"&lt;="&amp;('1. Seaded'!$C$9+(36-1)*7+6),'3. Puhkuste logi'!$D$5:$D$200,"&gt;="&amp;('1. Seaded'!$C$9+(36-1)*7)))</f>
        <v/>
      </c>
      <c r="AL28" s="28">
        <f>IF($A28="","",COUNTIFS('3. Puhkuste logi'!$A$5:$A$200,$A28,'3. Puhkuste logi'!$F$5:$F$200,"Kinnitatud",'3. Puhkuste logi'!$C$5:$C$200,"&lt;="&amp;('1. Seaded'!$C$9+(37-1)*7+6),'3. Puhkuste logi'!$D$5:$D$200,"&gt;="&amp;('1. Seaded'!$C$9+(37-1)*7)))</f>
        <v/>
      </c>
      <c r="AM28" s="28">
        <f>IF($A28="","",COUNTIFS('3. Puhkuste logi'!$A$5:$A$200,$A28,'3. Puhkuste logi'!$F$5:$F$200,"Kinnitatud",'3. Puhkuste logi'!$C$5:$C$200,"&lt;="&amp;('1. Seaded'!$C$9+(38-1)*7+6),'3. Puhkuste logi'!$D$5:$D$200,"&gt;="&amp;('1. Seaded'!$C$9+(38-1)*7)))</f>
        <v/>
      </c>
      <c r="AN28" s="28">
        <f>IF($A28="","",COUNTIFS('3. Puhkuste logi'!$A$5:$A$200,$A28,'3. Puhkuste logi'!$F$5:$F$200,"Kinnitatud",'3. Puhkuste logi'!$C$5:$C$200,"&lt;="&amp;('1. Seaded'!$C$9+(39-1)*7+6),'3. Puhkuste logi'!$D$5:$D$200,"&gt;="&amp;('1. Seaded'!$C$9+(39-1)*7)))</f>
        <v/>
      </c>
      <c r="AO28" s="28">
        <f>IF($A28="","",COUNTIFS('3. Puhkuste logi'!$A$5:$A$200,$A28,'3. Puhkuste logi'!$F$5:$F$200,"Kinnitatud",'3. Puhkuste logi'!$C$5:$C$200,"&lt;="&amp;('1. Seaded'!$C$9+(40-1)*7+6),'3. Puhkuste logi'!$D$5:$D$200,"&gt;="&amp;('1. Seaded'!$C$9+(40-1)*7)))</f>
        <v/>
      </c>
      <c r="AP28" s="28">
        <f>IF($A28="","",COUNTIFS('3. Puhkuste logi'!$A$5:$A$200,$A28,'3. Puhkuste logi'!$F$5:$F$200,"Kinnitatud",'3. Puhkuste logi'!$C$5:$C$200,"&lt;="&amp;('1. Seaded'!$C$9+(41-1)*7+6),'3. Puhkuste logi'!$D$5:$D$200,"&gt;="&amp;('1. Seaded'!$C$9+(41-1)*7)))</f>
        <v/>
      </c>
      <c r="AQ28" s="28">
        <f>IF($A28="","",COUNTIFS('3. Puhkuste logi'!$A$5:$A$200,$A28,'3. Puhkuste logi'!$F$5:$F$200,"Kinnitatud",'3. Puhkuste logi'!$C$5:$C$200,"&lt;="&amp;('1. Seaded'!$C$9+(42-1)*7+6),'3. Puhkuste logi'!$D$5:$D$200,"&gt;="&amp;('1. Seaded'!$C$9+(42-1)*7)))</f>
        <v/>
      </c>
      <c r="AR28" s="28">
        <f>IF($A28="","",COUNTIFS('3. Puhkuste logi'!$A$5:$A$200,$A28,'3. Puhkuste logi'!$F$5:$F$200,"Kinnitatud",'3. Puhkuste logi'!$C$5:$C$200,"&lt;="&amp;('1. Seaded'!$C$9+(43-1)*7+6),'3. Puhkuste logi'!$D$5:$D$200,"&gt;="&amp;('1. Seaded'!$C$9+(43-1)*7)))</f>
        <v/>
      </c>
      <c r="AS28" s="28">
        <f>IF($A28="","",COUNTIFS('3. Puhkuste logi'!$A$5:$A$200,$A28,'3. Puhkuste logi'!$F$5:$F$200,"Kinnitatud",'3. Puhkuste logi'!$C$5:$C$200,"&lt;="&amp;('1. Seaded'!$C$9+(44-1)*7+6),'3. Puhkuste logi'!$D$5:$D$200,"&gt;="&amp;('1. Seaded'!$C$9+(44-1)*7)))</f>
        <v/>
      </c>
      <c r="AT28" s="28">
        <f>IF($A28="","",COUNTIFS('3. Puhkuste logi'!$A$5:$A$200,$A28,'3. Puhkuste logi'!$F$5:$F$200,"Kinnitatud",'3. Puhkuste logi'!$C$5:$C$200,"&lt;="&amp;('1. Seaded'!$C$9+(45-1)*7+6),'3. Puhkuste logi'!$D$5:$D$200,"&gt;="&amp;('1. Seaded'!$C$9+(45-1)*7)))</f>
        <v/>
      </c>
      <c r="AU28" s="28">
        <f>IF($A28="","",COUNTIFS('3. Puhkuste logi'!$A$5:$A$200,$A28,'3. Puhkuste logi'!$F$5:$F$200,"Kinnitatud",'3. Puhkuste logi'!$C$5:$C$200,"&lt;="&amp;('1. Seaded'!$C$9+(46-1)*7+6),'3. Puhkuste logi'!$D$5:$D$200,"&gt;="&amp;('1. Seaded'!$C$9+(46-1)*7)))</f>
        <v/>
      </c>
      <c r="AV28" s="28">
        <f>IF($A28="","",COUNTIFS('3. Puhkuste logi'!$A$5:$A$200,$A28,'3. Puhkuste logi'!$F$5:$F$200,"Kinnitatud",'3. Puhkuste logi'!$C$5:$C$200,"&lt;="&amp;('1. Seaded'!$C$9+(47-1)*7+6),'3. Puhkuste logi'!$D$5:$D$200,"&gt;="&amp;('1. Seaded'!$C$9+(47-1)*7)))</f>
        <v/>
      </c>
      <c r="AW28" s="28">
        <f>IF($A28="","",COUNTIFS('3. Puhkuste logi'!$A$5:$A$200,$A28,'3. Puhkuste logi'!$F$5:$F$200,"Kinnitatud",'3. Puhkuste logi'!$C$5:$C$200,"&lt;="&amp;('1. Seaded'!$C$9+(48-1)*7+6),'3. Puhkuste logi'!$D$5:$D$200,"&gt;="&amp;('1. Seaded'!$C$9+(48-1)*7)))</f>
        <v/>
      </c>
      <c r="AX28" s="28">
        <f>IF($A28="","",COUNTIFS('3. Puhkuste logi'!$A$5:$A$200,$A28,'3. Puhkuste logi'!$F$5:$F$200,"Kinnitatud",'3. Puhkuste logi'!$C$5:$C$200,"&lt;="&amp;('1. Seaded'!$C$9+(49-1)*7+6),'3. Puhkuste logi'!$D$5:$D$200,"&gt;="&amp;('1. Seaded'!$C$9+(49-1)*7)))</f>
        <v/>
      </c>
      <c r="AY28" s="28">
        <f>IF($A28="","",COUNTIFS('3. Puhkuste logi'!$A$5:$A$200,$A28,'3. Puhkuste logi'!$F$5:$F$200,"Kinnitatud",'3. Puhkuste logi'!$C$5:$C$200,"&lt;="&amp;('1. Seaded'!$C$9+(50-1)*7+6),'3. Puhkuste logi'!$D$5:$D$200,"&gt;="&amp;('1. Seaded'!$C$9+(50-1)*7)))</f>
        <v/>
      </c>
      <c r="AZ28" s="28">
        <f>IF($A28="","",COUNTIFS('3. Puhkuste logi'!$A$5:$A$200,$A28,'3. Puhkuste logi'!$F$5:$F$200,"Kinnitatud",'3. Puhkuste logi'!$C$5:$C$200,"&lt;="&amp;('1. Seaded'!$C$9+(51-1)*7+6),'3. Puhkuste logi'!$D$5:$D$200,"&gt;="&amp;('1. Seaded'!$C$9+(51-1)*7)))</f>
        <v/>
      </c>
      <c r="BA28" s="28">
        <f>IF($A28="","",COUNTIFS('3. Puhkuste logi'!$A$5:$A$200,$A28,'3. Puhkuste logi'!$F$5:$F$200,"Kinnitatud",'3. Puhkuste logi'!$C$5:$C$200,"&lt;="&amp;('1. Seaded'!$C$9+(52-1)*7+6),'3. Puhkuste logi'!$D$5:$D$200,"&gt;="&amp;('1. Seaded'!$C$9+(52-1)*7)))</f>
        <v/>
      </c>
    </row>
    <row r="29">
      <c r="A29" s="19">
        <f>IF('2. Töötajad'!A29="","",'2. Töötajad'!A29)</f>
        <v/>
      </c>
      <c r="B29" s="28">
        <f>IF($A29="","",COUNTIFS('3. Puhkuste logi'!$A$5:$A$200,$A29,'3. Puhkuste logi'!$F$5:$F$200,"Kinnitatud",'3. Puhkuste logi'!$C$5:$C$200,"&lt;="&amp;('1. Seaded'!$C$9+(1-1)*7+6),'3. Puhkuste logi'!$D$5:$D$200,"&gt;="&amp;('1. Seaded'!$C$9+(1-1)*7)))</f>
        <v/>
      </c>
      <c r="C29" s="28">
        <f>IF($A29="","",COUNTIFS('3. Puhkuste logi'!$A$5:$A$200,$A29,'3. Puhkuste logi'!$F$5:$F$200,"Kinnitatud",'3. Puhkuste logi'!$C$5:$C$200,"&lt;="&amp;('1. Seaded'!$C$9+(2-1)*7+6),'3. Puhkuste logi'!$D$5:$D$200,"&gt;="&amp;('1. Seaded'!$C$9+(2-1)*7)))</f>
        <v/>
      </c>
      <c r="D29" s="28">
        <f>IF($A29="","",COUNTIFS('3. Puhkuste logi'!$A$5:$A$200,$A29,'3. Puhkuste logi'!$F$5:$F$200,"Kinnitatud",'3. Puhkuste logi'!$C$5:$C$200,"&lt;="&amp;('1. Seaded'!$C$9+(3-1)*7+6),'3. Puhkuste logi'!$D$5:$D$200,"&gt;="&amp;('1. Seaded'!$C$9+(3-1)*7)))</f>
        <v/>
      </c>
      <c r="E29" s="28">
        <f>IF($A29="","",COUNTIFS('3. Puhkuste logi'!$A$5:$A$200,$A29,'3. Puhkuste logi'!$F$5:$F$200,"Kinnitatud",'3. Puhkuste logi'!$C$5:$C$200,"&lt;="&amp;('1. Seaded'!$C$9+(4-1)*7+6),'3. Puhkuste logi'!$D$5:$D$200,"&gt;="&amp;('1. Seaded'!$C$9+(4-1)*7)))</f>
        <v/>
      </c>
      <c r="F29" s="28">
        <f>IF($A29="","",COUNTIFS('3. Puhkuste logi'!$A$5:$A$200,$A29,'3. Puhkuste logi'!$F$5:$F$200,"Kinnitatud",'3. Puhkuste logi'!$C$5:$C$200,"&lt;="&amp;('1. Seaded'!$C$9+(5-1)*7+6),'3. Puhkuste logi'!$D$5:$D$200,"&gt;="&amp;('1. Seaded'!$C$9+(5-1)*7)))</f>
        <v/>
      </c>
      <c r="G29" s="28">
        <f>IF($A29="","",COUNTIFS('3. Puhkuste logi'!$A$5:$A$200,$A29,'3. Puhkuste logi'!$F$5:$F$200,"Kinnitatud",'3. Puhkuste logi'!$C$5:$C$200,"&lt;="&amp;('1. Seaded'!$C$9+(6-1)*7+6),'3. Puhkuste logi'!$D$5:$D$200,"&gt;="&amp;('1. Seaded'!$C$9+(6-1)*7)))</f>
        <v/>
      </c>
      <c r="H29" s="28">
        <f>IF($A29="","",COUNTIFS('3. Puhkuste logi'!$A$5:$A$200,$A29,'3. Puhkuste logi'!$F$5:$F$200,"Kinnitatud",'3. Puhkuste logi'!$C$5:$C$200,"&lt;="&amp;('1. Seaded'!$C$9+(7-1)*7+6),'3. Puhkuste logi'!$D$5:$D$200,"&gt;="&amp;('1. Seaded'!$C$9+(7-1)*7)))</f>
        <v/>
      </c>
      <c r="I29" s="28">
        <f>IF($A29="","",COUNTIFS('3. Puhkuste logi'!$A$5:$A$200,$A29,'3. Puhkuste logi'!$F$5:$F$200,"Kinnitatud",'3. Puhkuste logi'!$C$5:$C$200,"&lt;="&amp;('1. Seaded'!$C$9+(8-1)*7+6),'3. Puhkuste logi'!$D$5:$D$200,"&gt;="&amp;('1. Seaded'!$C$9+(8-1)*7)))</f>
        <v/>
      </c>
      <c r="J29" s="28">
        <f>IF($A29="","",COUNTIFS('3. Puhkuste logi'!$A$5:$A$200,$A29,'3. Puhkuste logi'!$F$5:$F$200,"Kinnitatud",'3. Puhkuste logi'!$C$5:$C$200,"&lt;="&amp;('1. Seaded'!$C$9+(9-1)*7+6),'3. Puhkuste logi'!$D$5:$D$200,"&gt;="&amp;('1. Seaded'!$C$9+(9-1)*7)))</f>
        <v/>
      </c>
      <c r="K29" s="28">
        <f>IF($A29="","",COUNTIFS('3. Puhkuste logi'!$A$5:$A$200,$A29,'3. Puhkuste logi'!$F$5:$F$200,"Kinnitatud",'3. Puhkuste logi'!$C$5:$C$200,"&lt;="&amp;('1. Seaded'!$C$9+(10-1)*7+6),'3. Puhkuste logi'!$D$5:$D$200,"&gt;="&amp;('1. Seaded'!$C$9+(10-1)*7)))</f>
        <v/>
      </c>
      <c r="L29" s="28">
        <f>IF($A29="","",COUNTIFS('3. Puhkuste logi'!$A$5:$A$200,$A29,'3. Puhkuste logi'!$F$5:$F$200,"Kinnitatud",'3. Puhkuste logi'!$C$5:$C$200,"&lt;="&amp;('1. Seaded'!$C$9+(11-1)*7+6),'3. Puhkuste logi'!$D$5:$D$200,"&gt;="&amp;('1. Seaded'!$C$9+(11-1)*7)))</f>
        <v/>
      </c>
      <c r="M29" s="28">
        <f>IF($A29="","",COUNTIFS('3. Puhkuste logi'!$A$5:$A$200,$A29,'3. Puhkuste logi'!$F$5:$F$200,"Kinnitatud",'3. Puhkuste logi'!$C$5:$C$200,"&lt;="&amp;('1. Seaded'!$C$9+(12-1)*7+6),'3. Puhkuste logi'!$D$5:$D$200,"&gt;="&amp;('1. Seaded'!$C$9+(12-1)*7)))</f>
        <v/>
      </c>
      <c r="N29" s="28">
        <f>IF($A29="","",COUNTIFS('3. Puhkuste logi'!$A$5:$A$200,$A29,'3. Puhkuste logi'!$F$5:$F$200,"Kinnitatud",'3. Puhkuste logi'!$C$5:$C$200,"&lt;="&amp;('1. Seaded'!$C$9+(13-1)*7+6),'3. Puhkuste logi'!$D$5:$D$200,"&gt;="&amp;('1. Seaded'!$C$9+(13-1)*7)))</f>
        <v/>
      </c>
      <c r="O29" s="28">
        <f>IF($A29="","",COUNTIFS('3. Puhkuste logi'!$A$5:$A$200,$A29,'3. Puhkuste logi'!$F$5:$F$200,"Kinnitatud",'3. Puhkuste logi'!$C$5:$C$200,"&lt;="&amp;('1. Seaded'!$C$9+(14-1)*7+6),'3. Puhkuste logi'!$D$5:$D$200,"&gt;="&amp;('1. Seaded'!$C$9+(14-1)*7)))</f>
        <v/>
      </c>
      <c r="P29" s="28">
        <f>IF($A29="","",COUNTIFS('3. Puhkuste logi'!$A$5:$A$200,$A29,'3. Puhkuste logi'!$F$5:$F$200,"Kinnitatud",'3. Puhkuste logi'!$C$5:$C$200,"&lt;="&amp;('1. Seaded'!$C$9+(15-1)*7+6),'3. Puhkuste logi'!$D$5:$D$200,"&gt;="&amp;('1. Seaded'!$C$9+(15-1)*7)))</f>
        <v/>
      </c>
      <c r="Q29" s="28">
        <f>IF($A29="","",COUNTIFS('3. Puhkuste logi'!$A$5:$A$200,$A29,'3. Puhkuste logi'!$F$5:$F$200,"Kinnitatud",'3. Puhkuste logi'!$C$5:$C$200,"&lt;="&amp;('1. Seaded'!$C$9+(16-1)*7+6),'3. Puhkuste logi'!$D$5:$D$200,"&gt;="&amp;('1. Seaded'!$C$9+(16-1)*7)))</f>
        <v/>
      </c>
      <c r="R29" s="28">
        <f>IF($A29="","",COUNTIFS('3. Puhkuste logi'!$A$5:$A$200,$A29,'3. Puhkuste logi'!$F$5:$F$200,"Kinnitatud",'3. Puhkuste logi'!$C$5:$C$200,"&lt;="&amp;('1. Seaded'!$C$9+(17-1)*7+6),'3. Puhkuste logi'!$D$5:$D$200,"&gt;="&amp;('1. Seaded'!$C$9+(17-1)*7)))</f>
        <v/>
      </c>
      <c r="S29" s="28">
        <f>IF($A29="","",COUNTIFS('3. Puhkuste logi'!$A$5:$A$200,$A29,'3. Puhkuste logi'!$F$5:$F$200,"Kinnitatud",'3. Puhkuste logi'!$C$5:$C$200,"&lt;="&amp;('1. Seaded'!$C$9+(18-1)*7+6),'3. Puhkuste logi'!$D$5:$D$200,"&gt;="&amp;('1. Seaded'!$C$9+(18-1)*7)))</f>
        <v/>
      </c>
      <c r="T29" s="28">
        <f>IF($A29="","",COUNTIFS('3. Puhkuste logi'!$A$5:$A$200,$A29,'3. Puhkuste logi'!$F$5:$F$200,"Kinnitatud",'3. Puhkuste logi'!$C$5:$C$200,"&lt;="&amp;('1. Seaded'!$C$9+(19-1)*7+6),'3. Puhkuste logi'!$D$5:$D$200,"&gt;="&amp;('1. Seaded'!$C$9+(19-1)*7)))</f>
        <v/>
      </c>
      <c r="U29" s="28">
        <f>IF($A29="","",COUNTIFS('3. Puhkuste logi'!$A$5:$A$200,$A29,'3. Puhkuste logi'!$F$5:$F$200,"Kinnitatud",'3. Puhkuste logi'!$C$5:$C$200,"&lt;="&amp;('1. Seaded'!$C$9+(20-1)*7+6),'3. Puhkuste logi'!$D$5:$D$200,"&gt;="&amp;('1. Seaded'!$C$9+(20-1)*7)))</f>
        <v/>
      </c>
      <c r="V29" s="28">
        <f>IF($A29="","",COUNTIFS('3. Puhkuste logi'!$A$5:$A$200,$A29,'3. Puhkuste logi'!$F$5:$F$200,"Kinnitatud",'3. Puhkuste logi'!$C$5:$C$200,"&lt;="&amp;('1. Seaded'!$C$9+(21-1)*7+6),'3. Puhkuste logi'!$D$5:$D$200,"&gt;="&amp;('1. Seaded'!$C$9+(21-1)*7)))</f>
        <v/>
      </c>
      <c r="W29" s="28">
        <f>IF($A29="","",COUNTIFS('3. Puhkuste logi'!$A$5:$A$200,$A29,'3. Puhkuste logi'!$F$5:$F$200,"Kinnitatud",'3. Puhkuste logi'!$C$5:$C$200,"&lt;="&amp;('1. Seaded'!$C$9+(22-1)*7+6),'3. Puhkuste logi'!$D$5:$D$200,"&gt;="&amp;('1. Seaded'!$C$9+(22-1)*7)))</f>
        <v/>
      </c>
      <c r="X29" s="28">
        <f>IF($A29="","",COUNTIFS('3. Puhkuste logi'!$A$5:$A$200,$A29,'3. Puhkuste logi'!$F$5:$F$200,"Kinnitatud",'3. Puhkuste logi'!$C$5:$C$200,"&lt;="&amp;('1. Seaded'!$C$9+(23-1)*7+6),'3. Puhkuste logi'!$D$5:$D$200,"&gt;="&amp;('1. Seaded'!$C$9+(23-1)*7)))</f>
        <v/>
      </c>
      <c r="Y29" s="28">
        <f>IF($A29="","",COUNTIFS('3. Puhkuste logi'!$A$5:$A$200,$A29,'3. Puhkuste logi'!$F$5:$F$200,"Kinnitatud",'3. Puhkuste logi'!$C$5:$C$200,"&lt;="&amp;('1. Seaded'!$C$9+(24-1)*7+6),'3. Puhkuste logi'!$D$5:$D$200,"&gt;="&amp;('1. Seaded'!$C$9+(24-1)*7)))</f>
        <v/>
      </c>
      <c r="Z29" s="28">
        <f>IF($A29="","",COUNTIFS('3. Puhkuste logi'!$A$5:$A$200,$A29,'3. Puhkuste logi'!$F$5:$F$200,"Kinnitatud",'3. Puhkuste logi'!$C$5:$C$200,"&lt;="&amp;('1. Seaded'!$C$9+(25-1)*7+6),'3. Puhkuste logi'!$D$5:$D$200,"&gt;="&amp;('1. Seaded'!$C$9+(25-1)*7)))</f>
        <v/>
      </c>
      <c r="AA29" s="28">
        <f>IF($A29="","",COUNTIFS('3. Puhkuste logi'!$A$5:$A$200,$A29,'3. Puhkuste logi'!$F$5:$F$200,"Kinnitatud",'3. Puhkuste logi'!$C$5:$C$200,"&lt;="&amp;('1. Seaded'!$C$9+(26-1)*7+6),'3. Puhkuste logi'!$D$5:$D$200,"&gt;="&amp;('1. Seaded'!$C$9+(26-1)*7)))</f>
        <v/>
      </c>
      <c r="AB29" s="28">
        <f>IF($A29="","",COUNTIFS('3. Puhkuste logi'!$A$5:$A$200,$A29,'3. Puhkuste logi'!$F$5:$F$200,"Kinnitatud",'3. Puhkuste logi'!$C$5:$C$200,"&lt;="&amp;('1. Seaded'!$C$9+(27-1)*7+6),'3. Puhkuste logi'!$D$5:$D$200,"&gt;="&amp;('1. Seaded'!$C$9+(27-1)*7)))</f>
        <v/>
      </c>
      <c r="AC29" s="28">
        <f>IF($A29="","",COUNTIFS('3. Puhkuste logi'!$A$5:$A$200,$A29,'3. Puhkuste logi'!$F$5:$F$200,"Kinnitatud",'3. Puhkuste logi'!$C$5:$C$200,"&lt;="&amp;('1. Seaded'!$C$9+(28-1)*7+6),'3. Puhkuste logi'!$D$5:$D$200,"&gt;="&amp;('1. Seaded'!$C$9+(28-1)*7)))</f>
        <v/>
      </c>
      <c r="AD29" s="28">
        <f>IF($A29="","",COUNTIFS('3. Puhkuste logi'!$A$5:$A$200,$A29,'3. Puhkuste logi'!$F$5:$F$200,"Kinnitatud",'3. Puhkuste logi'!$C$5:$C$200,"&lt;="&amp;('1. Seaded'!$C$9+(29-1)*7+6),'3. Puhkuste logi'!$D$5:$D$200,"&gt;="&amp;('1. Seaded'!$C$9+(29-1)*7)))</f>
        <v/>
      </c>
      <c r="AE29" s="28">
        <f>IF($A29="","",COUNTIFS('3. Puhkuste logi'!$A$5:$A$200,$A29,'3. Puhkuste logi'!$F$5:$F$200,"Kinnitatud",'3. Puhkuste logi'!$C$5:$C$200,"&lt;="&amp;('1. Seaded'!$C$9+(30-1)*7+6),'3. Puhkuste logi'!$D$5:$D$200,"&gt;="&amp;('1. Seaded'!$C$9+(30-1)*7)))</f>
        <v/>
      </c>
      <c r="AF29" s="28">
        <f>IF($A29="","",COUNTIFS('3. Puhkuste logi'!$A$5:$A$200,$A29,'3. Puhkuste logi'!$F$5:$F$200,"Kinnitatud",'3. Puhkuste logi'!$C$5:$C$200,"&lt;="&amp;('1. Seaded'!$C$9+(31-1)*7+6),'3. Puhkuste logi'!$D$5:$D$200,"&gt;="&amp;('1. Seaded'!$C$9+(31-1)*7)))</f>
        <v/>
      </c>
      <c r="AG29" s="28">
        <f>IF($A29="","",COUNTIFS('3. Puhkuste logi'!$A$5:$A$200,$A29,'3. Puhkuste logi'!$F$5:$F$200,"Kinnitatud",'3. Puhkuste logi'!$C$5:$C$200,"&lt;="&amp;('1. Seaded'!$C$9+(32-1)*7+6),'3. Puhkuste logi'!$D$5:$D$200,"&gt;="&amp;('1. Seaded'!$C$9+(32-1)*7)))</f>
        <v/>
      </c>
      <c r="AH29" s="28">
        <f>IF($A29="","",COUNTIFS('3. Puhkuste logi'!$A$5:$A$200,$A29,'3. Puhkuste logi'!$F$5:$F$200,"Kinnitatud",'3. Puhkuste logi'!$C$5:$C$200,"&lt;="&amp;('1. Seaded'!$C$9+(33-1)*7+6),'3. Puhkuste logi'!$D$5:$D$200,"&gt;="&amp;('1. Seaded'!$C$9+(33-1)*7)))</f>
        <v/>
      </c>
      <c r="AI29" s="28">
        <f>IF($A29="","",COUNTIFS('3. Puhkuste logi'!$A$5:$A$200,$A29,'3. Puhkuste logi'!$F$5:$F$200,"Kinnitatud",'3. Puhkuste logi'!$C$5:$C$200,"&lt;="&amp;('1. Seaded'!$C$9+(34-1)*7+6),'3. Puhkuste logi'!$D$5:$D$200,"&gt;="&amp;('1. Seaded'!$C$9+(34-1)*7)))</f>
        <v/>
      </c>
      <c r="AJ29" s="28">
        <f>IF($A29="","",COUNTIFS('3. Puhkuste logi'!$A$5:$A$200,$A29,'3. Puhkuste logi'!$F$5:$F$200,"Kinnitatud",'3. Puhkuste logi'!$C$5:$C$200,"&lt;="&amp;('1. Seaded'!$C$9+(35-1)*7+6),'3. Puhkuste logi'!$D$5:$D$200,"&gt;="&amp;('1. Seaded'!$C$9+(35-1)*7)))</f>
        <v/>
      </c>
      <c r="AK29" s="28">
        <f>IF($A29="","",COUNTIFS('3. Puhkuste logi'!$A$5:$A$200,$A29,'3. Puhkuste logi'!$F$5:$F$200,"Kinnitatud",'3. Puhkuste logi'!$C$5:$C$200,"&lt;="&amp;('1. Seaded'!$C$9+(36-1)*7+6),'3. Puhkuste logi'!$D$5:$D$200,"&gt;="&amp;('1. Seaded'!$C$9+(36-1)*7)))</f>
        <v/>
      </c>
      <c r="AL29" s="28">
        <f>IF($A29="","",COUNTIFS('3. Puhkuste logi'!$A$5:$A$200,$A29,'3. Puhkuste logi'!$F$5:$F$200,"Kinnitatud",'3. Puhkuste logi'!$C$5:$C$200,"&lt;="&amp;('1. Seaded'!$C$9+(37-1)*7+6),'3. Puhkuste logi'!$D$5:$D$200,"&gt;="&amp;('1. Seaded'!$C$9+(37-1)*7)))</f>
        <v/>
      </c>
      <c r="AM29" s="28">
        <f>IF($A29="","",COUNTIFS('3. Puhkuste logi'!$A$5:$A$200,$A29,'3. Puhkuste logi'!$F$5:$F$200,"Kinnitatud",'3. Puhkuste logi'!$C$5:$C$200,"&lt;="&amp;('1. Seaded'!$C$9+(38-1)*7+6),'3. Puhkuste logi'!$D$5:$D$200,"&gt;="&amp;('1. Seaded'!$C$9+(38-1)*7)))</f>
        <v/>
      </c>
      <c r="AN29" s="28">
        <f>IF($A29="","",COUNTIFS('3. Puhkuste logi'!$A$5:$A$200,$A29,'3. Puhkuste logi'!$F$5:$F$200,"Kinnitatud",'3. Puhkuste logi'!$C$5:$C$200,"&lt;="&amp;('1. Seaded'!$C$9+(39-1)*7+6),'3. Puhkuste logi'!$D$5:$D$200,"&gt;="&amp;('1. Seaded'!$C$9+(39-1)*7)))</f>
        <v/>
      </c>
      <c r="AO29" s="28">
        <f>IF($A29="","",COUNTIFS('3. Puhkuste logi'!$A$5:$A$200,$A29,'3. Puhkuste logi'!$F$5:$F$200,"Kinnitatud",'3. Puhkuste logi'!$C$5:$C$200,"&lt;="&amp;('1. Seaded'!$C$9+(40-1)*7+6),'3. Puhkuste logi'!$D$5:$D$200,"&gt;="&amp;('1. Seaded'!$C$9+(40-1)*7)))</f>
        <v/>
      </c>
      <c r="AP29" s="28">
        <f>IF($A29="","",COUNTIFS('3. Puhkuste logi'!$A$5:$A$200,$A29,'3. Puhkuste logi'!$F$5:$F$200,"Kinnitatud",'3. Puhkuste logi'!$C$5:$C$200,"&lt;="&amp;('1. Seaded'!$C$9+(41-1)*7+6),'3. Puhkuste logi'!$D$5:$D$200,"&gt;="&amp;('1. Seaded'!$C$9+(41-1)*7)))</f>
        <v/>
      </c>
      <c r="AQ29" s="28">
        <f>IF($A29="","",COUNTIFS('3. Puhkuste logi'!$A$5:$A$200,$A29,'3. Puhkuste logi'!$F$5:$F$200,"Kinnitatud",'3. Puhkuste logi'!$C$5:$C$200,"&lt;="&amp;('1. Seaded'!$C$9+(42-1)*7+6),'3. Puhkuste logi'!$D$5:$D$200,"&gt;="&amp;('1. Seaded'!$C$9+(42-1)*7)))</f>
        <v/>
      </c>
      <c r="AR29" s="28">
        <f>IF($A29="","",COUNTIFS('3. Puhkuste logi'!$A$5:$A$200,$A29,'3. Puhkuste logi'!$F$5:$F$200,"Kinnitatud",'3. Puhkuste logi'!$C$5:$C$200,"&lt;="&amp;('1. Seaded'!$C$9+(43-1)*7+6),'3. Puhkuste logi'!$D$5:$D$200,"&gt;="&amp;('1. Seaded'!$C$9+(43-1)*7)))</f>
        <v/>
      </c>
      <c r="AS29" s="28">
        <f>IF($A29="","",COUNTIFS('3. Puhkuste logi'!$A$5:$A$200,$A29,'3. Puhkuste logi'!$F$5:$F$200,"Kinnitatud",'3. Puhkuste logi'!$C$5:$C$200,"&lt;="&amp;('1. Seaded'!$C$9+(44-1)*7+6),'3. Puhkuste logi'!$D$5:$D$200,"&gt;="&amp;('1. Seaded'!$C$9+(44-1)*7)))</f>
        <v/>
      </c>
      <c r="AT29" s="28">
        <f>IF($A29="","",COUNTIFS('3. Puhkuste logi'!$A$5:$A$200,$A29,'3. Puhkuste logi'!$F$5:$F$200,"Kinnitatud",'3. Puhkuste logi'!$C$5:$C$200,"&lt;="&amp;('1. Seaded'!$C$9+(45-1)*7+6),'3. Puhkuste logi'!$D$5:$D$200,"&gt;="&amp;('1. Seaded'!$C$9+(45-1)*7)))</f>
        <v/>
      </c>
      <c r="AU29" s="28">
        <f>IF($A29="","",COUNTIFS('3. Puhkuste logi'!$A$5:$A$200,$A29,'3. Puhkuste logi'!$F$5:$F$200,"Kinnitatud",'3. Puhkuste logi'!$C$5:$C$200,"&lt;="&amp;('1. Seaded'!$C$9+(46-1)*7+6),'3. Puhkuste logi'!$D$5:$D$200,"&gt;="&amp;('1. Seaded'!$C$9+(46-1)*7)))</f>
        <v/>
      </c>
      <c r="AV29" s="28">
        <f>IF($A29="","",COUNTIFS('3. Puhkuste logi'!$A$5:$A$200,$A29,'3. Puhkuste logi'!$F$5:$F$200,"Kinnitatud",'3. Puhkuste logi'!$C$5:$C$200,"&lt;="&amp;('1. Seaded'!$C$9+(47-1)*7+6),'3. Puhkuste logi'!$D$5:$D$200,"&gt;="&amp;('1. Seaded'!$C$9+(47-1)*7)))</f>
        <v/>
      </c>
      <c r="AW29" s="28">
        <f>IF($A29="","",COUNTIFS('3. Puhkuste logi'!$A$5:$A$200,$A29,'3. Puhkuste logi'!$F$5:$F$200,"Kinnitatud",'3. Puhkuste logi'!$C$5:$C$200,"&lt;="&amp;('1. Seaded'!$C$9+(48-1)*7+6),'3. Puhkuste logi'!$D$5:$D$200,"&gt;="&amp;('1. Seaded'!$C$9+(48-1)*7)))</f>
        <v/>
      </c>
      <c r="AX29" s="28">
        <f>IF($A29="","",COUNTIFS('3. Puhkuste logi'!$A$5:$A$200,$A29,'3. Puhkuste logi'!$F$5:$F$200,"Kinnitatud",'3. Puhkuste logi'!$C$5:$C$200,"&lt;="&amp;('1. Seaded'!$C$9+(49-1)*7+6),'3. Puhkuste logi'!$D$5:$D$200,"&gt;="&amp;('1. Seaded'!$C$9+(49-1)*7)))</f>
        <v/>
      </c>
      <c r="AY29" s="28">
        <f>IF($A29="","",COUNTIFS('3. Puhkuste logi'!$A$5:$A$200,$A29,'3. Puhkuste logi'!$F$5:$F$200,"Kinnitatud",'3. Puhkuste logi'!$C$5:$C$200,"&lt;="&amp;('1. Seaded'!$C$9+(50-1)*7+6),'3. Puhkuste logi'!$D$5:$D$200,"&gt;="&amp;('1. Seaded'!$C$9+(50-1)*7)))</f>
        <v/>
      </c>
      <c r="AZ29" s="28">
        <f>IF($A29="","",COUNTIFS('3. Puhkuste logi'!$A$5:$A$200,$A29,'3. Puhkuste logi'!$F$5:$F$200,"Kinnitatud",'3. Puhkuste logi'!$C$5:$C$200,"&lt;="&amp;('1. Seaded'!$C$9+(51-1)*7+6),'3. Puhkuste logi'!$D$5:$D$200,"&gt;="&amp;('1. Seaded'!$C$9+(51-1)*7)))</f>
        <v/>
      </c>
      <c r="BA29" s="28">
        <f>IF($A29="","",COUNTIFS('3. Puhkuste logi'!$A$5:$A$200,$A29,'3. Puhkuste logi'!$F$5:$F$200,"Kinnitatud",'3. Puhkuste logi'!$C$5:$C$200,"&lt;="&amp;('1. Seaded'!$C$9+(52-1)*7+6),'3. Puhkuste logi'!$D$5:$D$200,"&gt;="&amp;('1. Seaded'!$C$9+(52-1)*7)))</f>
        <v/>
      </c>
    </row>
    <row r="30">
      <c r="A30" s="19">
        <f>IF('2. Töötajad'!A30="","",'2. Töötajad'!A30)</f>
        <v/>
      </c>
      <c r="B30" s="28">
        <f>IF($A30="","",COUNTIFS('3. Puhkuste logi'!$A$5:$A$200,$A30,'3. Puhkuste logi'!$F$5:$F$200,"Kinnitatud",'3. Puhkuste logi'!$C$5:$C$200,"&lt;="&amp;('1. Seaded'!$C$9+(1-1)*7+6),'3. Puhkuste logi'!$D$5:$D$200,"&gt;="&amp;('1. Seaded'!$C$9+(1-1)*7)))</f>
        <v/>
      </c>
      <c r="C30" s="28">
        <f>IF($A30="","",COUNTIFS('3. Puhkuste logi'!$A$5:$A$200,$A30,'3. Puhkuste logi'!$F$5:$F$200,"Kinnitatud",'3. Puhkuste logi'!$C$5:$C$200,"&lt;="&amp;('1. Seaded'!$C$9+(2-1)*7+6),'3. Puhkuste logi'!$D$5:$D$200,"&gt;="&amp;('1. Seaded'!$C$9+(2-1)*7)))</f>
        <v/>
      </c>
      <c r="D30" s="28">
        <f>IF($A30="","",COUNTIFS('3. Puhkuste logi'!$A$5:$A$200,$A30,'3. Puhkuste logi'!$F$5:$F$200,"Kinnitatud",'3. Puhkuste logi'!$C$5:$C$200,"&lt;="&amp;('1. Seaded'!$C$9+(3-1)*7+6),'3. Puhkuste logi'!$D$5:$D$200,"&gt;="&amp;('1. Seaded'!$C$9+(3-1)*7)))</f>
        <v/>
      </c>
      <c r="E30" s="28">
        <f>IF($A30="","",COUNTIFS('3. Puhkuste logi'!$A$5:$A$200,$A30,'3. Puhkuste logi'!$F$5:$F$200,"Kinnitatud",'3. Puhkuste logi'!$C$5:$C$200,"&lt;="&amp;('1. Seaded'!$C$9+(4-1)*7+6),'3. Puhkuste logi'!$D$5:$D$200,"&gt;="&amp;('1. Seaded'!$C$9+(4-1)*7)))</f>
        <v/>
      </c>
      <c r="F30" s="28">
        <f>IF($A30="","",COUNTIFS('3. Puhkuste logi'!$A$5:$A$200,$A30,'3. Puhkuste logi'!$F$5:$F$200,"Kinnitatud",'3. Puhkuste logi'!$C$5:$C$200,"&lt;="&amp;('1. Seaded'!$C$9+(5-1)*7+6),'3. Puhkuste logi'!$D$5:$D$200,"&gt;="&amp;('1. Seaded'!$C$9+(5-1)*7)))</f>
        <v/>
      </c>
      <c r="G30" s="28">
        <f>IF($A30="","",COUNTIFS('3. Puhkuste logi'!$A$5:$A$200,$A30,'3. Puhkuste logi'!$F$5:$F$200,"Kinnitatud",'3. Puhkuste logi'!$C$5:$C$200,"&lt;="&amp;('1. Seaded'!$C$9+(6-1)*7+6),'3. Puhkuste logi'!$D$5:$D$200,"&gt;="&amp;('1. Seaded'!$C$9+(6-1)*7)))</f>
        <v/>
      </c>
      <c r="H30" s="28">
        <f>IF($A30="","",COUNTIFS('3. Puhkuste logi'!$A$5:$A$200,$A30,'3. Puhkuste logi'!$F$5:$F$200,"Kinnitatud",'3. Puhkuste logi'!$C$5:$C$200,"&lt;="&amp;('1. Seaded'!$C$9+(7-1)*7+6),'3. Puhkuste logi'!$D$5:$D$200,"&gt;="&amp;('1. Seaded'!$C$9+(7-1)*7)))</f>
        <v/>
      </c>
      <c r="I30" s="28">
        <f>IF($A30="","",COUNTIFS('3. Puhkuste logi'!$A$5:$A$200,$A30,'3. Puhkuste logi'!$F$5:$F$200,"Kinnitatud",'3. Puhkuste logi'!$C$5:$C$200,"&lt;="&amp;('1. Seaded'!$C$9+(8-1)*7+6),'3. Puhkuste logi'!$D$5:$D$200,"&gt;="&amp;('1. Seaded'!$C$9+(8-1)*7)))</f>
        <v/>
      </c>
      <c r="J30" s="28">
        <f>IF($A30="","",COUNTIFS('3. Puhkuste logi'!$A$5:$A$200,$A30,'3. Puhkuste logi'!$F$5:$F$200,"Kinnitatud",'3. Puhkuste logi'!$C$5:$C$200,"&lt;="&amp;('1. Seaded'!$C$9+(9-1)*7+6),'3. Puhkuste logi'!$D$5:$D$200,"&gt;="&amp;('1. Seaded'!$C$9+(9-1)*7)))</f>
        <v/>
      </c>
      <c r="K30" s="28">
        <f>IF($A30="","",COUNTIFS('3. Puhkuste logi'!$A$5:$A$200,$A30,'3. Puhkuste logi'!$F$5:$F$200,"Kinnitatud",'3. Puhkuste logi'!$C$5:$C$200,"&lt;="&amp;('1. Seaded'!$C$9+(10-1)*7+6),'3. Puhkuste logi'!$D$5:$D$200,"&gt;="&amp;('1. Seaded'!$C$9+(10-1)*7)))</f>
        <v/>
      </c>
      <c r="L30" s="28">
        <f>IF($A30="","",COUNTIFS('3. Puhkuste logi'!$A$5:$A$200,$A30,'3. Puhkuste logi'!$F$5:$F$200,"Kinnitatud",'3. Puhkuste logi'!$C$5:$C$200,"&lt;="&amp;('1. Seaded'!$C$9+(11-1)*7+6),'3. Puhkuste logi'!$D$5:$D$200,"&gt;="&amp;('1. Seaded'!$C$9+(11-1)*7)))</f>
        <v/>
      </c>
      <c r="M30" s="28">
        <f>IF($A30="","",COUNTIFS('3. Puhkuste logi'!$A$5:$A$200,$A30,'3. Puhkuste logi'!$F$5:$F$200,"Kinnitatud",'3. Puhkuste logi'!$C$5:$C$200,"&lt;="&amp;('1. Seaded'!$C$9+(12-1)*7+6),'3. Puhkuste logi'!$D$5:$D$200,"&gt;="&amp;('1. Seaded'!$C$9+(12-1)*7)))</f>
        <v/>
      </c>
      <c r="N30" s="28">
        <f>IF($A30="","",COUNTIFS('3. Puhkuste logi'!$A$5:$A$200,$A30,'3. Puhkuste logi'!$F$5:$F$200,"Kinnitatud",'3. Puhkuste logi'!$C$5:$C$200,"&lt;="&amp;('1. Seaded'!$C$9+(13-1)*7+6),'3. Puhkuste logi'!$D$5:$D$200,"&gt;="&amp;('1. Seaded'!$C$9+(13-1)*7)))</f>
        <v/>
      </c>
      <c r="O30" s="28">
        <f>IF($A30="","",COUNTIFS('3. Puhkuste logi'!$A$5:$A$200,$A30,'3. Puhkuste logi'!$F$5:$F$200,"Kinnitatud",'3. Puhkuste logi'!$C$5:$C$200,"&lt;="&amp;('1. Seaded'!$C$9+(14-1)*7+6),'3. Puhkuste logi'!$D$5:$D$200,"&gt;="&amp;('1. Seaded'!$C$9+(14-1)*7)))</f>
        <v/>
      </c>
      <c r="P30" s="28">
        <f>IF($A30="","",COUNTIFS('3. Puhkuste logi'!$A$5:$A$200,$A30,'3. Puhkuste logi'!$F$5:$F$200,"Kinnitatud",'3. Puhkuste logi'!$C$5:$C$200,"&lt;="&amp;('1. Seaded'!$C$9+(15-1)*7+6),'3. Puhkuste logi'!$D$5:$D$200,"&gt;="&amp;('1. Seaded'!$C$9+(15-1)*7)))</f>
        <v/>
      </c>
      <c r="Q30" s="28">
        <f>IF($A30="","",COUNTIFS('3. Puhkuste logi'!$A$5:$A$200,$A30,'3. Puhkuste logi'!$F$5:$F$200,"Kinnitatud",'3. Puhkuste logi'!$C$5:$C$200,"&lt;="&amp;('1. Seaded'!$C$9+(16-1)*7+6),'3. Puhkuste logi'!$D$5:$D$200,"&gt;="&amp;('1. Seaded'!$C$9+(16-1)*7)))</f>
        <v/>
      </c>
      <c r="R30" s="28">
        <f>IF($A30="","",COUNTIFS('3. Puhkuste logi'!$A$5:$A$200,$A30,'3. Puhkuste logi'!$F$5:$F$200,"Kinnitatud",'3. Puhkuste logi'!$C$5:$C$200,"&lt;="&amp;('1. Seaded'!$C$9+(17-1)*7+6),'3. Puhkuste logi'!$D$5:$D$200,"&gt;="&amp;('1. Seaded'!$C$9+(17-1)*7)))</f>
        <v/>
      </c>
      <c r="S30" s="28">
        <f>IF($A30="","",COUNTIFS('3. Puhkuste logi'!$A$5:$A$200,$A30,'3. Puhkuste logi'!$F$5:$F$200,"Kinnitatud",'3. Puhkuste logi'!$C$5:$C$200,"&lt;="&amp;('1. Seaded'!$C$9+(18-1)*7+6),'3. Puhkuste logi'!$D$5:$D$200,"&gt;="&amp;('1. Seaded'!$C$9+(18-1)*7)))</f>
        <v/>
      </c>
      <c r="T30" s="28">
        <f>IF($A30="","",COUNTIFS('3. Puhkuste logi'!$A$5:$A$200,$A30,'3. Puhkuste logi'!$F$5:$F$200,"Kinnitatud",'3. Puhkuste logi'!$C$5:$C$200,"&lt;="&amp;('1. Seaded'!$C$9+(19-1)*7+6),'3. Puhkuste logi'!$D$5:$D$200,"&gt;="&amp;('1. Seaded'!$C$9+(19-1)*7)))</f>
        <v/>
      </c>
      <c r="U30" s="28">
        <f>IF($A30="","",COUNTIFS('3. Puhkuste logi'!$A$5:$A$200,$A30,'3. Puhkuste logi'!$F$5:$F$200,"Kinnitatud",'3. Puhkuste logi'!$C$5:$C$200,"&lt;="&amp;('1. Seaded'!$C$9+(20-1)*7+6),'3. Puhkuste logi'!$D$5:$D$200,"&gt;="&amp;('1. Seaded'!$C$9+(20-1)*7)))</f>
        <v/>
      </c>
      <c r="V30" s="28">
        <f>IF($A30="","",COUNTIFS('3. Puhkuste logi'!$A$5:$A$200,$A30,'3. Puhkuste logi'!$F$5:$F$200,"Kinnitatud",'3. Puhkuste logi'!$C$5:$C$200,"&lt;="&amp;('1. Seaded'!$C$9+(21-1)*7+6),'3. Puhkuste logi'!$D$5:$D$200,"&gt;="&amp;('1. Seaded'!$C$9+(21-1)*7)))</f>
        <v/>
      </c>
      <c r="W30" s="28">
        <f>IF($A30="","",COUNTIFS('3. Puhkuste logi'!$A$5:$A$200,$A30,'3. Puhkuste logi'!$F$5:$F$200,"Kinnitatud",'3. Puhkuste logi'!$C$5:$C$200,"&lt;="&amp;('1. Seaded'!$C$9+(22-1)*7+6),'3. Puhkuste logi'!$D$5:$D$200,"&gt;="&amp;('1. Seaded'!$C$9+(22-1)*7)))</f>
        <v/>
      </c>
      <c r="X30" s="28">
        <f>IF($A30="","",COUNTIFS('3. Puhkuste logi'!$A$5:$A$200,$A30,'3. Puhkuste logi'!$F$5:$F$200,"Kinnitatud",'3. Puhkuste logi'!$C$5:$C$200,"&lt;="&amp;('1. Seaded'!$C$9+(23-1)*7+6),'3. Puhkuste logi'!$D$5:$D$200,"&gt;="&amp;('1. Seaded'!$C$9+(23-1)*7)))</f>
        <v/>
      </c>
      <c r="Y30" s="28">
        <f>IF($A30="","",COUNTIFS('3. Puhkuste logi'!$A$5:$A$200,$A30,'3. Puhkuste logi'!$F$5:$F$200,"Kinnitatud",'3. Puhkuste logi'!$C$5:$C$200,"&lt;="&amp;('1. Seaded'!$C$9+(24-1)*7+6),'3. Puhkuste logi'!$D$5:$D$200,"&gt;="&amp;('1. Seaded'!$C$9+(24-1)*7)))</f>
        <v/>
      </c>
      <c r="Z30" s="28">
        <f>IF($A30="","",COUNTIFS('3. Puhkuste logi'!$A$5:$A$200,$A30,'3. Puhkuste logi'!$F$5:$F$200,"Kinnitatud",'3. Puhkuste logi'!$C$5:$C$200,"&lt;="&amp;('1. Seaded'!$C$9+(25-1)*7+6),'3. Puhkuste logi'!$D$5:$D$200,"&gt;="&amp;('1. Seaded'!$C$9+(25-1)*7)))</f>
        <v/>
      </c>
      <c r="AA30" s="28">
        <f>IF($A30="","",COUNTIFS('3. Puhkuste logi'!$A$5:$A$200,$A30,'3. Puhkuste logi'!$F$5:$F$200,"Kinnitatud",'3. Puhkuste logi'!$C$5:$C$200,"&lt;="&amp;('1. Seaded'!$C$9+(26-1)*7+6),'3. Puhkuste logi'!$D$5:$D$200,"&gt;="&amp;('1. Seaded'!$C$9+(26-1)*7)))</f>
        <v/>
      </c>
      <c r="AB30" s="28">
        <f>IF($A30="","",COUNTIFS('3. Puhkuste logi'!$A$5:$A$200,$A30,'3. Puhkuste logi'!$F$5:$F$200,"Kinnitatud",'3. Puhkuste logi'!$C$5:$C$200,"&lt;="&amp;('1. Seaded'!$C$9+(27-1)*7+6),'3. Puhkuste logi'!$D$5:$D$200,"&gt;="&amp;('1. Seaded'!$C$9+(27-1)*7)))</f>
        <v/>
      </c>
      <c r="AC30" s="28">
        <f>IF($A30="","",COUNTIFS('3. Puhkuste logi'!$A$5:$A$200,$A30,'3. Puhkuste logi'!$F$5:$F$200,"Kinnitatud",'3. Puhkuste logi'!$C$5:$C$200,"&lt;="&amp;('1. Seaded'!$C$9+(28-1)*7+6),'3. Puhkuste logi'!$D$5:$D$200,"&gt;="&amp;('1. Seaded'!$C$9+(28-1)*7)))</f>
        <v/>
      </c>
      <c r="AD30" s="28">
        <f>IF($A30="","",COUNTIFS('3. Puhkuste logi'!$A$5:$A$200,$A30,'3. Puhkuste logi'!$F$5:$F$200,"Kinnitatud",'3. Puhkuste logi'!$C$5:$C$200,"&lt;="&amp;('1. Seaded'!$C$9+(29-1)*7+6),'3. Puhkuste logi'!$D$5:$D$200,"&gt;="&amp;('1. Seaded'!$C$9+(29-1)*7)))</f>
        <v/>
      </c>
      <c r="AE30" s="28">
        <f>IF($A30="","",COUNTIFS('3. Puhkuste logi'!$A$5:$A$200,$A30,'3. Puhkuste logi'!$F$5:$F$200,"Kinnitatud",'3. Puhkuste logi'!$C$5:$C$200,"&lt;="&amp;('1. Seaded'!$C$9+(30-1)*7+6),'3. Puhkuste logi'!$D$5:$D$200,"&gt;="&amp;('1. Seaded'!$C$9+(30-1)*7)))</f>
        <v/>
      </c>
      <c r="AF30" s="28">
        <f>IF($A30="","",COUNTIFS('3. Puhkuste logi'!$A$5:$A$200,$A30,'3. Puhkuste logi'!$F$5:$F$200,"Kinnitatud",'3. Puhkuste logi'!$C$5:$C$200,"&lt;="&amp;('1. Seaded'!$C$9+(31-1)*7+6),'3. Puhkuste logi'!$D$5:$D$200,"&gt;="&amp;('1. Seaded'!$C$9+(31-1)*7)))</f>
        <v/>
      </c>
      <c r="AG30" s="28">
        <f>IF($A30="","",COUNTIFS('3. Puhkuste logi'!$A$5:$A$200,$A30,'3. Puhkuste logi'!$F$5:$F$200,"Kinnitatud",'3. Puhkuste logi'!$C$5:$C$200,"&lt;="&amp;('1. Seaded'!$C$9+(32-1)*7+6),'3. Puhkuste logi'!$D$5:$D$200,"&gt;="&amp;('1. Seaded'!$C$9+(32-1)*7)))</f>
        <v/>
      </c>
      <c r="AH30" s="28">
        <f>IF($A30="","",COUNTIFS('3. Puhkuste logi'!$A$5:$A$200,$A30,'3. Puhkuste logi'!$F$5:$F$200,"Kinnitatud",'3. Puhkuste logi'!$C$5:$C$200,"&lt;="&amp;('1. Seaded'!$C$9+(33-1)*7+6),'3. Puhkuste logi'!$D$5:$D$200,"&gt;="&amp;('1. Seaded'!$C$9+(33-1)*7)))</f>
        <v/>
      </c>
      <c r="AI30" s="28">
        <f>IF($A30="","",COUNTIFS('3. Puhkuste logi'!$A$5:$A$200,$A30,'3. Puhkuste logi'!$F$5:$F$200,"Kinnitatud",'3. Puhkuste logi'!$C$5:$C$200,"&lt;="&amp;('1. Seaded'!$C$9+(34-1)*7+6),'3. Puhkuste logi'!$D$5:$D$200,"&gt;="&amp;('1. Seaded'!$C$9+(34-1)*7)))</f>
        <v/>
      </c>
      <c r="AJ30" s="28">
        <f>IF($A30="","",COUNTIFS('3. Puhkuste logi'!$A$5:$A$200,$A30,'3. Puhkuste logi'!$F$5:$F$200,"Kinnitatud",'3. Puhkuste logi'!$C$5:$C$200,"&lt;="&amp;('1. Seaded'!$C$9+(35-1)*7+6),'3. Puhkuste logi'!$D$5:$D$200,"&gt;="&amp;('1. Seaded'!$C$9+(35-1)*7)))</f>
        <v/>
      </c>
      <c r="AK30" s="28">
        <f>IF($A30="","",COUNTIFS('3. Puhkuste logi'!$A$5:$A$200,$A30,'3. Puhkuste logi'!$F$5:$F$200,"Kinnitatud",'3. Puhkuste logi'!$C$5:$C$200,"&lt;="&amp;('1. Seaded'!$C$9+(36-1)*7+6),'3. Puhkuste logi'!$D$5:$D$200,"&gt;="&amp;('1. Seaded'!$C$9+(36-1)*7)))</f>
        <v/>
      </c>
      <c r="AL30" s="28">
        <f>IF($A30="","",COUNTIFS('3. Puhkuste logi'!$A$5:$A$200,$A30,'3. Puhkuste logi'!$F$5:$F$200,"Kinnitatud",'3. Puhkuste logi'!$C$5:$C$200,"&lt;="&amp;('1. Seaded'!$C$9+(37-1)*7+6),'3. Puhkuste logi'!$D$5:$D$200,"&gt;="&amp;('1. Seaded'!$C$9+(37-1)*7)))</f>
        <v/>
      </c>
      <c r="AM30" s="28">
        <f>IF($A30="","",COUNTIFS('3. Puhkuste logi'!$A$5:$A$200,$A30,'3. Puhkuste logi'!$F$5:$F$200,"Kinnitatud",'3. Puhkuste logi'!$C$5:$C$200,"&lt;="&amp;('1. Seaded'!$C$9+(38-1)*7+6),'3. Puhkuste logi'!$D$5:$D$200,"&gt;="&amp;('1. Seaded'!$C$9+(38-1)*7)))</f>
        <v/>
      </c>
      <c r="AN30" s="28">
        <f>IF($A30="","",COUNTIFS('3. Puhkuste logi'!$A$5:$A$200,$A30,'3. Puhkuste logi'!$F$5:$F$200,"Kinnitatud",'3. Puhkuste logi'!$C$5:$C$200,"&lt;="&amp;('1. Seaded'!$C$9+(39-1)*7+6),'3. Puhkuste logi'!$D$5:$D$200,"&gt;="&amp;('1. Seaded'!$C$9+(39-1)*7)))</f>
        <v/>
      </c>
      <c r="AO30" s="28">
        <f>IF($A30="","",COUNTIFS('3. Puhkuste logi'!$A$5:$A$200,$A30,'3. Puhkuste logi'!$F$5:$F$200,"Kinnitatud",'3. Puhkuste logi'!$C$5:$C$200,"&lt;="&amp;('1. Seaded'!$C$9+(40-1)*7+6),'3. Puhkuste logi'!$D$5:$D$200,"&gt;="&amp;('1. Seaded'!$C$9+(40-1)*7)))</f>
        <v/>
      </c>
      <c r="AP30" s="28">
        <f>IF($A30="","",COUNTIFS('3. Puhkuste logi'!$A$5:$A$200,$A30,'3. Puhkuste logi'!$F$5:$F$200,"Kinnitatud",'3. Puhkuste logi'!$C$5:$C$200,"&lt;="&amp;('1. Seaded'!$C$9+(41-1)*7+6),'3. Puhkuste logi'!$D$5:$D$200,"&gt;="&amp;('1. Seaded'!$C$9+(41-1)*7)))</f>
        <v/>
      </c>
      <c r="AQ30" s="28">
        <f>IF($A30="","",COUNTIFS('3. Puhkuste logi'!$A$5:$A$200,$A30,'3. Puhkuste logi'!$F$5:$F$200,"Kinnitatud",'3. Puhkuste logi'!$C$5:$C$200,"&lt;="&amp;('1. Seaded'!$C$9+(42-1)*7+6),'3. Puhkuste logi'!$D$5:$D$200,"&gt;="&amp;('1. Seaded'!$C$9+(42-1)*7)))</f>
        <v/>
      </c>
      <c r="AR30" s="28">
        <f>IF($A30="","",COUNTIFS('3. Puhkuste logi'!$A$5:$A$200,$A30,'3. Puhkuste logi'!$F$5:$F$200,"Kinnitatud",'3. Puhkuste logi'!$C$5:$C$200,"&lt;="&amp;('1. Seaded'!$C$9+(43-1)*7+6),'3. Puhkuste logi'!$D$5:$D$200,"&gt;="&amp;('1. Seaded'!$C$9+(43-1)*7)))</f>
        <v/>
      </c>
      <c r="AS30" s="28">
        <f>IF($A30="","",COUNTIFS('3. Puhkuste logi'!$A$5:$A$200,$A30,'3. Puhkuste logi'!$F$5:$F$200,"Kinnitatud",'3. Puhkuste logi'!$C$5:$C$200,"&lt;="&amp;('1. Seaded'!$C$9+(44-1)*7+6),'3. Puhkuste logi'!$D$5:$D$200,"&gt;="&amp;('1. Seaded'!$C$9+(44-1)*7)))</f>
        <v/>
      </c>
      <c r="AT30" s="28">
        <f>IF($A30="","",COUNTIFS('3. Puhkuste logi'!$A$5:$A$200,$A30,'3. Puhkuste logi'!$F$5:$F$200,"Kinnitatud",'3. Puhkuste logi'!$C$5:$C$200,"&lt;="&amp;('1. Seaded'!$C$9+(45-1)*7+6),'3. Puhkuste logi'!$D$5:$D$200,"&gt;="&amp;('1. Seaded'!$C$9+(45-1)*7)))</f>
        <v/>
      </c>
      <c r="AU30" s="28">
        <f>IF($A30="","",COUNTIFS('3. Puhkuste logi'!$A$5:$A$200,$A30,'3. Puhkuste logi'!$F$5:$F$200,"Kinnitatud",'3. Puhkuste logi'!$C$5:$C$200,"&lt;="&amp;('1. Seaded'!$C$9+(46-1)*7+6),'3. Puhkuste logi'!$D$5:$D$200,"&gt;="&amp;('1. Seaded'!$C$9+(46-1)*7)))</f>
        <v/>
      </c>
      <c r="AV30" s="28">
        <f>IF($A30="","",COUNTIFS('3. Puhkuste logi'!$A$5:$A$200,$A30,'3. Puhkuste logi'!$F$5:$F$200,"Kinnitatud",'3. Puhkuste logi'!$C$5:$C$200,"&lt;="&amp;('1. Seaded'!$C$9+(47-1)*7+6),'3. Puhkuste logi'!$D$5:$D$200,"&gt;="&amp;('1. Seaded'!$C$9+(47-1)*7)))</f>
        <v/>
      </c>
      <c r="AW30" s="28">
        <f>IF($A30="","",COUNTIFS('3. Puhkuste logi'!$A$5:$A$200,$A30,'3. Puhkuste logi'!$F$5:$F$200,"Kinnitatud",'3. Puhkuste logi'!$C$5:$C$200,"&lt;="&amp;('1. Seaded'!$C$9+(48-1)*7+6),'3. Puhkuste logi'!$D$5:$D$200,"&gt;="&amp;('1. Seaded'!$C$9+(48-1)*7)))</f>
        <v/>
      </c>
      <c r="AX30" s="28">
        <f>IF($A30="","",COUNTIFS('3. Puhkuste logi'!$A$5:$A$200,$A30,'3. Puhkuste logi'!$F$5:$F$200,"Kinnitatud",'3. Puhkuste logi'!$C$5:$C$200,"&lt;="&amp;('1. Seaded'!$C$9+(49-1)*7+6),'3. Puhkuste logi'!$D$5:$D$200,"&gt;="&amp;('1. Seaded'!$C$9+(49-1)*7)))</f>
        <v/>
      </c>
      <c r="AY30" s="28">
        <f>IF($A30="","",COUNTIFS('3. Puhkuste logi'!$A$5:$A$200,$A30,'3. Puhkuste logi'!$F$5:$F$200,"Kinnitatud",'3. Puhkuste logi'!$C$5:$C$200,"&lt;="&amp;('1. Seaded'!$C$9+(50-1)*7+6),'3. Puhkuste logi'!$D$5:$D$200,"&gt;="&amp;('1. Seaded'!$C$9+(50-1)*7)))</f>
        <v/>
      </c>
      <c r="AZ30" s="28">
        <f>IF($A30="","",COUNTIFS('3. Puhkuste logi'!$A$5:$A$200,$A30,'3. Puhkuste logi'!$F$5:$F$200,"Kinnitatud",'3. Puhkuste logi'!$C$5:$C$200,"&lt;="&amp;('1. Seaded'!$C$9+(51-1)*7+6),'3. Puhkuste logi'!$D$5:$D$200,"&gt;="&amp;('1. Seaded'!$C$9+(51-1)*7)))</f>
        <v/>
      </c>
      <c r="BA30" s="28">
        <f>IF($A30="","",COUNTIFS('3. Puhkuste logi'!$A$5:$A$200,$A30,'3. Puhkuste logi'!$F$5:$F$200,"Kinnitatud",'3. Puhkuste logi'!$C$5:$C$200,"&lt;="&amp;('1. Seaded'!$C$9+(52-1)*7+6),'3. Puhkuste logi'!$D$5:$D$200,"&gt;="&amp;('1. Seaded'!$C$9+(52-1)*7)))</f>
        <v/>
      </c>
    </row>
    <row r="31">
      <c r="A31" s="19">
        <f>IF('2. Töötajad'!A31="","",'2. Töötajad'!A31)</f>
        <v/>
      </c>
      <c r="B31" s="28">
        <f>IF($A31="","",COUNTIFS('3. Puhkuste logi'!$A$5:$A$200,$A31,'3. Puhkuste logi'!$F$5:$F$200,"Kinnitatud",'3. Puhkuste logi'!$C$5:$C$200,"&lt;="&amp;('1. Seaded'!$C$9+(1-1)*7+6),'3. Puhkuste logi'!$D$5:$D$200,"&gt;="&amp;('1. Seaded'!$C$9+(1-1)*7)))</f>
        <v/>
      </c>
      <c r="C31" s="28">
        <f>IF($A31="","",COUNTIFS('3. Puhkuste logi'!$A$5:$A$200,$A31,'3. Puhkuste logi'!$F$5:$F$200,"Kinnitatud",'3. Puhkuste logi'!$C$5:$C$200,"&lt;="&amp;('1. Seaded'!$C$9+(2-1)*7+6),'3. Puhkuste logi'!$D$5:$D$200,"&gt;="&amp;('1. Seaded'!$C$9+(2-1)*7)))</f>
        <v/>
      </c>
      <c r="D31" s="28">
        <f>IF($A31="","",COUNTIFS('3. Puhkuste logi'!$A$5:$A$200,$A31,'3. Puhkuste logi'!$F$5:$F$200,"Kinnitatud",'3. Puhkuste logi'!$C$5:$C$200,"&lt;="&amp;('1. Seaded'!$C$9+(3-1)*7+6),'3. Puhkuste logi'!$D$5:$D$200,"&gt;="&amp;('1. Seaded'!$C$9+(3-1)*7)))</f>
        <v/>
      </c>
      <c r="E31" s="28">
        <f>IF($A31="","",COUNTIFS('3. Puhkuste logi'!$A$5:$A$200,$A31,'3. Puhkuste logi'!$F$5:$F$200,"Kinnitatud",'3. Puhkuste logi'!$C$5:$C$200,"&lt;="&amp;('1. Seaded'!$C$9+(4-1)*7+6),'3. Puhkuste logi'!$D$5:$D$200,"&gt;="&amp;('1. Seaded'!$C$9+(4-1)*7)))</f>
        <v/>
      </c>
      <c r="F31" s="28">
        <f>IF($A31="","",COUNTIFS('3. Puhkuste logi'!$A$5:$A$200,$A31,'3. Puhkuste logi'!$F$5:$F$200,"Kinnitatud",'3. Puhkuste logi'!$C$5:$C$200,"&lt;="&amp;('1. Seaded'!$C$9+(5-1)*7+6),'3. Puhkuste logi'!$D$5:$D$200,"&gt;="&amp;('1. Seaded'!$C$9+(5-1)*7)))</f>
        <v/>
      </c>
      <c r="G31" s="28">
        <f>IF($A31="","",COUNTIFS('3. Puhkuste logi'!$A$5:$A$200,$A31,'3. Puhkuste logi'!$F$5:$F$200,"Kinnitatud",'3. Puhkuste logi'!$C$5:$C$200,"&lt;="&amp;('1. Seaded'!$C$9+(6-1)*7+6),'3. Puhkuste logi'!$D$5:$D$200,"&gt;="&amp;('1. Seaded'!$C$9+(6-1)*7)))</f>
        <v/>
      </c>
      <c r="H31" s="28">
        <f>IF($A31="","",COUNTIFS('3. Puhkuste logi'!$A$5:$A$200,$A31,'3. Puhkuste logi'!$F$5:$F$200,"Kinnitatud",'3. Puhkuste logi'!$C$5:$C$200,"&lt;="&amp;('1. Seaded'!$C$9+(7-1)*7+6),'3. Puhkuste logi'!$D$5:$D$200,"&gt;="&amp;('1. Seaded'!$C$9+(7-1)*7)))</f>
        <v/>
      </c>
      <c r="I31" s="28">
        <f>IF($A31="","",COUNTIFS('3. Puhkuste logi'!$A$5:$A$200,$A31,'3. Puhkuste logi'!$F$5:$F$200,"Kinnitatud",'3. Puhkuste logi'!$C$5:$C$200,"&lt;="&amp;('1. Seaded'!$C$9+(8-1)*7+6),'3. Puhkuste logi'!$D$5:$D$200,"&gt;="&amp;('1. Seaded'!$C$9+(8-1)*7)))</f>
        <v/>
      </c>
      <c r="J31" s="28">
        <f>IF($A31="","",COUNTIFS('3. Puhkuste logi'!$A$5:$A$200,$A31,'3. Puhkuste logi'!$F$5:$F$200,"Kinnitatud",'3. Puhkuste logi'!$C$5:$C$200,"&lt;="&amp;('1. Seaded'!$C$9+(9-1)*7+6),'3. Puhkuste logi'!$D$5:$D$200,"&gt;="&amp;('1. Seaded'!$C$9+(9-1)*7)))</f>
        <v/>
      </c>
      <c r="K31" s="28">
        <f>IF($A31="","",COUNTIFS('3. Puhkuste logi'!$A$5:$A$200,$A31,'3. Puhkuste logi'!$F$5:$F$200,"Kinnitatud",'3. Puhkuste logi'!$C$5:$C$200,"&lt;="&amp;('1. Seaded'!$C$9+(10-1)*7+6),'3. Puhkuste logi'!$D$5:$D$200,"&gt;="&amp;('1. Seaded'!$C$9+(10-1)*7)))</f>
        <v/>
      </c>
      <c r="L31" s="28">
        <f>IF($A31="","",COUNTIFS('3. Puhkuste logi'!$A$5:$A$200,$A31,'3. Puhkuste logi'!$F$5:$F$200,"Kinnitatud",'3. Puhkuste logi'!$C$5:$C$200,"&lt;="&amp;('1. Seaded'!$C$9+(11-1)*7+6),'3. Puhkuste logi'!$D$5:$D$200,"&gt;="&amp;('1. Seaded'!$C$9+(11-1)*7)))</f>
        <v/>
      </c>
      <c r="M31" s="28">
        <f>IF($A31="","",COUNTIFS('3. Puhkuste logi'!$A$5:$A$200,$A31,'3. Puhkuste logi'!$F$5:$F$200,"Kinnitatud",'3. Puhkuste logi'!$C$5:$C$200,"&lt;="&amp;('1. Seaded'!$C$9+(12-1)*7+6),'3. Puhkuste logi'!$D$5:$D$200,"&gt;="&amp;('1. Seaded'!$C$9+(12-1)*7)))</f>
        <v/>
      </c>
      <c r="N31" s="28">
        <f>IF($A31="","",COUNTIFS('3. Puhkuste logi'!$A$5:$A$200,$A31,'3. Puhkuste logi'!$F$5:$F$200,"Kinnitatud",'3. Puhkuste logi'!$C$5:$C$200,"&lt;="&amp;('1. Seaded'!$C$9+(13-1)*7+6),'3. Puhkuste logi'!$D$5:$D$200,"&gt;="&amp;('1. Seaded'!$C$9+(13-1)*7)))</f>
        <v/>
      </c>
      <c r="O31" s="28">
        <f>IF($A31="","",COUNTIFS('3. Puhkuste logi'!$A$5:$A$200,$A31,'3. Puhkuste logi'!$F$5:$F$200,"Kinnitatud",'3. Puhkuste logi'!$C$5:$C$200,"&lt;="&amp;('1. Seaded'!$C$9+(14-1)*7+6),'3. Puhkuste logi'!$D$5:$D$200,"&gt;="&amp;('1. Seaded'!$C$9+(14-1)*7)))</f>
        <v/>
      </c>
      <c r="P31" s="28">
        <f>IF($A31="","",COUNTIFS('3. Puhkuste logi'!$A$5:$A$200,$A31,'3. Puhkuste logi'!$F$5:$F$200,"Kinnitatud",'3. Puhkuste logi'!$C$5:$C$200,"&lt;="&amp;('1. Seaded'!$C$9+(15-1)*7+6),'3. Puhkuste logi'!$D$5:$D$200,"&gt;="&amp;('1. Seaded'!$C$9+(15-1)*7)))</f>
        <v/>
      </c>
      <c r="Q31" s="28">
        <f>IF($A31="","",COUNTIFS('3. Puhkuste logi'!$A$5:$A$200,$A31,'3. Puhkuste logi'!$F$5:$F$200,"Kinnitatud",'3. Puhkuste logi'!$C$5:$C$200,"&lt;="&amp;('1. Seaded'!$C$9+(16-1)*7+6),'3. Puhkuste logi'!$D$5:$D$200,"&gt;="&amp;('1. Seaded'!$C$9+(16-1)*7)))</f>
        <v/>
      </c>
      <c r="R31" s="28">
        <f>IF($A31="","",COUNTIFS('3. Puhkuste logi'!$A$5:$A$200,$A31,'3. Puhkuste logi'!$F$5:$F$200,"Kinnitatud",'3. Puhkuste logi'!$C$5:$C$200,"&lt;="&amp;('1. Seaded'!$C$9+(17-1)*7+6),'3. Puhkuste logi'!$D$5:$D$200,"&gt;="&amp;('1. Seaded'!$C$9+(17-1)*7)))</f>
        <v/>
      </c>
      <c r="S31" s="28">
        <f>IF($A31="","",COUNTIFS('3. Puhkuste logi'!$A$5:$A$200,$A31,'3. Puhkuste logi'!$F$5:$F$200,"Kinnitatud",'3. Puhkuste logi'!$C$5:$C$200,"&lt;="&amp;('1. Seaded'!$C$9+(18-1)*7+6),'3. Puhkuste logi'!$D$5:$D$200,"&gt;="&amp;('1. Seaded'!$C$9+(18-1)*7)))</f>
        <v/>
      </c>
      <c r="T31" s="28">
        <f>IF($A31="","",COUNTIFS('3. Puhkuste logi'!$A$5:$A$200,$A31,'3. Puhkuste logi'!$F$5:$F$200,"Kinnitatud",'3. Puhkuste logi'!$C$5:$C$200,"&lt;="&amp;('1. Seaded'!$C$9+(19-1)*7+6),'3. Puhkuste logi'!$D$5:$D$200,"&gt;="&amp;('1. Seaded'!$C$9+(19-1)*7)))</f>
        <v/>
      </c>
      <c r="U31" s="28">
        <f>IF($A31="","",COUNTIFS('3. Puhkuste logi'!$A$5:$A$200,$A31,'3. Puhkuste logi'!$F$5:$F$200,"Kinnitatud",'3. Puhkuste logi'!$C$5:$C$200,"&lt;="&amp;('1. Seaded'!$C$9+(20-1)*7+6),'3. Puhkuste logi'!$D$5:$D$200,"&gt;="&amp;('1. Seaded'!$C$9+(20-1)*7)))</f>
        <v/>
      </c>
      <c r="V31" s="28">
        <f>IF($A31="","",COUNTIFS('3. Puhkuste logi'!$A$5:$A$200,$A31,'3. Puhkuste logi'!$F$5:$F$200,"Kinnitatud",'3. Puhkuste logi'!$C$5:$C$200,"&lt;="&amp;('1. Seaded'!$C$9+(21-1)*7+6),'3. Puhkuste logi'!$D$5:$D$200,"&gt;="&amp;('1. Seaded'!$C$9+(21-1)*7)))</f>
        <v/>
      </c>
      <c r="W31" s="28">
        <f>IF($A31="","",COUNTIFS('3. Puhkuste logi'!$A$5:$A$200,$A31,'3. Puhkuste logi'!$F$5:$F$200,"Kinnitatud",'3. Puhkuste logi'!$C$5:$C$200,"&lt;="&amp;('1. Seaded'!$C$9+(22-1)*7+6),'3. Puhkuste logi'!$D$5:$D$200,"&gt;="&amp;('1. Seaded'!$C$9+(22-1)*7)))</f>
        <v/>
      </c>
      <c r="X31" s="28">
        <f>IF($A31="","",COUNTIFS('3. Puhkuste logi'!$A$5:$A$200,$A31,'3. Puhkuste logi'!$F$5:$F$200,"Kinnitatud",'3. Puhkuste logi'!$C$5:$C$200,"&lt;="&amp;('1. Seaded'!$C$9+(23-1)*7+6),'3. Puhkuste logi'!$D$5:$D$200,"&gt;="&amp;('1. Seaded'!$C$9+(23-1)*7)))</f>
        <v/>
      </c>
      <c r="Y31" s="28">
        <f>IF($A31="","",COUNTIFS('3. Puhkuste logi'!$A$5:$A$200,$A31,'3. Puhkuste logi'!$F$5:$F$200,"Kinnitatud",'3. Puhkuste logi'!$C$5:$C$200,"&lt;="&amp;('1. Seaded'!$C$9+(24-1)*7+6),'3. Puhkuste logi'!$D$5:$D$200,"&gt;="&amp;('1. Seaded'!$C$9+(24-1)*7)))</f>
        <v/>
      </c>
      <c r="Z31" s="28">
        <f>IF($A31="","",COUNTIFS('3. Puhkuste logi'!$A$5:$A$200,$A31,'3. Puhkuste logi'!$F$5:$F$200,"Kinnitatud",'3. Puhkuste logi'!$C$5:$C$200,"&lt;="&amp;('1. Seaded'!$C$9+(25-1)*7+6),'3. Puhkuste logi'!$D$5:$D$200,"&gt;="&amp;('1. Seaded'!$C$9+(25-1)*7)))</f>
        <v/>
      </c>
      <c r="AA31" s="28">
        <f>IF($A31="","",COUNTIFS('3. Puhkuste logi'!$A$5:$A$200,$A31,'3. Puhkuste logi'!$F$5:$F$200,"Kinnitatud",'3. Puhkuste logi'!$C$5:$C$200,"&lt;="&amp;('1. Seaded'!$C$9+(26-1)*7+6),'3. Puhkuste logi'!$D$5:$D$200,"&gt;="&amp;('1. Seaded'!$C$9+(26-1)*7)))</f>
        <v/>
      </c>
      <c r="AB31" s="28">
        <f>IF($A31="","",COUNTIFS('3. Puhkuste logi'!$A$5:$A$200,$A31,'3. Puhkuste logi'!$F$5:$F$200,"Kinnitatud",'3. Puhkuste logi'!$C$5:$C$200,"&lt;="&amp;('1. Seaded'!$C$9+(27-1)*7+6),'3. Puhkuste logi'!$D$5:$D$200,"&gt;="&amp;('1. Seaded'!$C$9+(27-1)*7)))</f>
        <v/>
      </c>
      <c r="AC31" s="28">
        <f>IF($A31="","",COUNTIFS('3. Puhkuste logi'!$A$5:$A$200,$A31,'3. Puhkuste logi'!$F$5:$F$200,"Kinnitatud",'3. Puhkuste logi'!$C$5:$C$200,"&lt;="&amp;('1. Seaded'!$C$9+(28-1)*7+6),'3. Puhkuste logi'!$D$5:$D$200,"&gt;="&amp;('1. Seaded'!$C$9+(28-1)*7)))</f>
        <v/>
      </c>
      <c r="AD31" s="28">
        <f>IF($A31="","",COUNTIFS('3. Puhkuste logi'!$A$5:$A$200,$A31,'3. Puhkuste logi'!$F$5:$F$200,"Kinnitatud",'3. Puhkuste logi'!$C$5:$C$200,"&lt;="&amp;('1. Seaded'!$C$9+(29-1)*7+6),'3. Puhkuste logi'!$D$5:$D$200,"&gt;="&amp;('1. Seaded'!$C$9+(29-1)*7)))</f>
        <v/>
      </c>
      <c r="AE31" s="28">
        <f>IF($A31="","",COUNTIFS('3. Puhkuste logi'!$A$5:$A$200,$A31,'3. Puhkuste logi'!$F$5:$F$200,"Kinnitatud",'3. Puhkuste logi'!$C$5:$C$200,"&lt;="&amp;('1. Seaded'!$C$9+(30-1)*7+6),'3. Puhkuste logi'!$D$5:$D$200,"&gt;="&amp;('1. Seaded'!$C$9+(30-1)*7)))</f>
        <v/>
      </c>
      <c r="AF31" s="28">
        <f>IF($A31="","",COUNTIFS('3. Puhkuste logi'!$A$5:$A$200,$A31,'3. Puhkuste logi'!$F$5:$F$200,"Kinnitatud",'3. Puhkuste logi'!$C$5:$C$200,"&lt;="&amp;('1. Seaded'!$C$9+(31-1)*7+6),'3. Puhkuste logi'!$D$5:$D$200,"&gt;="&amp;('1. Seaded'!$C$9+(31-1)*7)))</f>
        <v/>
      </c>
      <c r="AG31" s="28">
        <f>IF($A31="","",COUNTIFS('3. Puhkuste logi'!$A$5:$A$200,$A31,'3. Puhkuste logi'!$F$5:$F$200,"Kinnitatud",'3. Puhkuste logi'!$C$5:$C$200,"&lt;="&amp;('1. Seaded'!$C$9+(32-1)*7+6),'3. Puhkuste logi'!$D$5:$D$200,"&gt;="&amp;('1. Seaded'!$C$9+(32-1)*7)))</f>
        <v/>
      </c>
      <c r="AH31" s="28">
        <f>IF($A31="","",COUNTIFS('3. Puhkuste logi'!$A$5:$A$200,$A31,'3. Puhkuste logi'!$F$5:$F$200,"Kinnitatud",'3. Puhkuste logi'!$C$5:$C$200,"&lt;="&amp;('1. Seaded'!$C$9+(33-1)*7+6),'3. Puhkuste logi'!$D$5:$D$200,"&gt;="&amp;('1. Seaded'!$C$9+(33-1)*7)))</f>
        <v/>
      </c>
      <c r="AI31" s="28">
        <f>IF($A31="","",COUNTIFS('3. Puhkuste logi'!$A$5:$A$200,$A31,'3. Puhkuste logi'!$F$5:$F$200,"Kinnitatud",'3. Puhkuste logi'!$C$5:$C$200,"&lt;="&amp;('1. Seaded'!$C$9+(34-1)*7+6),'3. Puhkuste logi'!$D$5:$D$200,"&gt;="&amp;('1. Seaded'!$C$9+(34-1)*7)))</f>
        <v/>
      </c>
      <c r="AJ31" s="28">
        <f>IF($A31="","",COUNTIFS('3. Puhkuste logi'!$A$5:$A$200,$A31,'3. Puhkuste logi'!$F$5:$F$200,"Kinnitatud",'3. Puhkuste logi'!$C$5:$C$200,"&lt;="&amp;('1. Seaded'!$C$9+(35-1)*7+6),'3. Puhkuste logi'!$D$5:$D$200,"&gt;="&amp;('1. Seaded'!$C$9+(35-1)*7)))</f>
        <v/>
      </c>
      <c r="AK31" s="28">
        <f>IF($A31="","",COUNTIFS('3. Puhkuste logi'!$A$5:$A$200,$A31,'3. Puhkuste logi'!$F$5:$F$200,"Kinnitatud",'3. Puhkuste logi'!$C$5:$C$200,"&lt;="&amp;('1. Seaded'!$C$9+(36-1)*7+6),'3. Puhkuste logi'!$D$5:$D$200,"&gt;="&amp;('1. Seaded'!$C$9+(36-1)*7)))</f>
        <v/>
      </c>
      <c r="AL31" s="28">
        <f>IF($A31="","",COUNTIFS('3. Puhkuste logi'!$A$5:$A$200,$A31,'3. Puhkuste logi'!$F$5:$F$200,"Kinnitatud",'3. Puhkuste logi'!$C$5:$C$200,"&lt;="&amp;('1. Seaded'!$C$9+(37-1)*7+6),'3. Puhkuste logi'!$D$5:$D$200,"&gt;="&amp;('1. Seaded'!$C$9+(37-1)*7)))</f>
        <v/>
      </c>
      <c r="AM31" s="28">
        <f>IF($A31="","",COUNTIFS('3. Puhkuste logi'!$A$5:$A$200,$A31,'3. Puhkuste logi'!$F$5:$F$200,"Kinnitatud",'3. Puhkuste logi'!$C$5:$C$200,"&lt;="&amp;('1. Seaded'!$C$9+(38-1)*7+6),'3. Puhkuste logi'!$D$5:$D$200,"&gt;="&amp;('1. Seaded'!$C$9+(38-1)*7)))</f>
        <v/>
      </c>
      <c r="AN31" s="28">
        <f>IF($A31="","",COUNTIFS('3. Puhkuste logi'!$A$5:$A$200,$A31,'3. Puhkuste logi'!$F$5:$F$200,"Kinnitatud",'3. Puhkuste logi'!$C$5:$C$200,"&lt;="&amp;('1. Seaded'!$C$9+(39-1)*7+6),'3. Puhkuste logi'!$D$5:$D$200,"&gt;="&amp;('1. Seaded'!$C$9+(39-1)*7)))</f>
        <v/>
      </c>
      <c r="AO31" s="28">
        <f>IF($A31="","",COUNTIFS('3. Puhkuste logi'!$A$5:$A$200,$A31,'3. Puhkuste logi'!$F$5:$F$200,"Kinnitatud",'3. Puhkuste logi'!$C$5:$C$200,"&lt;="&amp;('1. Seaded'!$C$9+(40-1)*7+6),'3. Puhkuste logi'!$D$5:$D$200,"&gt;="&amp;('1. Seaded'!$C$9+(40-1)*7)))</f>
        <v/>
      </c>
      <c r="AP31" s="28">
        <f>IF($A31="","",COUNTIFS('3. Puhkuste logi'!$A$5:$A$200,$A31,'3. Puhkuste logi'!$F$5:$F$200,"Kinnitatud",'3. Puhkuste logi'!$C$5:$C$200,"&lt;="&amp;('1. Seaded'!$C$9+(41-1)*7+6),'3. Puhkuste logi'!$D$5:$D$200,"&gt;="&amp;('1. Seaded'!$C$9+(41-1)*7)))</f>
        <v/>
      </c>
      <c r="AQ31" s="28">
        <f>IF($A31="","",COUNTIFS('3. Puhkuste logi'!$A$5:$A$200,$A31,'3. Puhkuste logi'!$F$5:$F$200,"Kinnitatud",'3. Puhkuste logi'!$C$5:$C$200,"&lt;="&amp;('1. Seaded'!$C$9+(42-1)*7+6),'3. Puhkuste logi'!$D$5:$D$200,"&gt;="&amp;('1. Seaded'!$C$9+(42-1)*7)))</f>
        <v/>
      </c>
      <c r="AR31" s="28">
        <f>IF($A31="","",COUNTIFS('3. Puhkuste logi'!$A$5:$A$200,$A31,'3. Puhkuste logi'!$F$5:$F$200,"Kinnitatud",'3. Puhkuste logi'!$C$5:$C$200,"&lt;="&amp;('1. Seaded'!$C$9+(43-1)*7+6),'3. Puhkuste logi'!$D$5:$D$200,"&gt;="&amp;('1. Seaded'!$C$9+(43-1)*7)))</f>
        <v/>
      </c>
      <c r="AS31" s="28">
        <f>IF($A31="","",COUNTIFS('3. Puhkuste logi'!$A$5:$A$200,$A31,'3. Puhkuste logi'!$F$5:$F$200,"Kinnitatud",'3. Puhkuste logi'!$C$5:$C$200,"&lt;="&amp;('1. Seaded'!$C$9+(44-1)*7+6),'3. Puhkuste logi'!$D$5:$D$200,"&gt;="&amp;('1. Seaded'!$C$9+(44-1)*7)))</f>
        <v/>
      </c>
      <c r="AT31" s="28">
        <f>IF($A31="","",COUNTIFS('3. Puhkuste logi'!$A$5:$A$200,$A31,'3. Puhkuste logi'!$F$5:$F$200,"Kinnitatud",'3. Puhkuste logi'!$C$5:$C$200,"&lt;="&amp;('1. Seaded'!$C$9+(45-1)*7+6),'3. Puhkuste logi'!$D$5:$D$200,"&gt;="&amp;('1. Seaded'!$C$9+(45-1)*7)))</f>
        <v/>
      </c>
      <c r="AU31" s="28">
        <f>IF($A31="","",COUNTIFS('3. Puhkuste logi'!$A$5:$A$200,$A31,'3. Puhkuste logi'!$F$5:$F$200,"Kinnitatud",'3. Puhkuste logi'!$C$5:$C$200,"&lt;="&amp;('1. Seaded'!$C$9+(46-1)*7+6),'3. Puhkuste logi'!$D$5:$D$200,"&gt;="&amp;('1. Seaded'!$C$9+(46-1)*7)))</f>
        <v/>
      </c>
      <c r="AV31" s="28">
        <f>IF($A31="","",COUNTIFS('3. Puhkuste logi'!$A$5:$A$200,$A31,'3. Puhkuste logi'!$F$5:$F$200,"Kinnitatud",'3. Puhkuste logi'!$C$5:$C$200,"&lt;="&amp;('1. Seaded'!$C$9+(47-1)*7+6),'3. Puhkuste logi'!$D$5:$D$200,"&gt;="&amp;('1. Seaded'!$C$9+(47-1)*7)))</f>
        <v/>
      </c>
      <c r="AW31" s="28">
        <f>IF($A31="","",COUNTIFS('3. Puhkuste logi'!$A$5:$A$200,$A31,'3. Puhkuste logi'!$F$5:$F$200,"Kinnitatud",'3. Puhkuste logi'!$C$5:$C$200,"&lt;="&amp;('1. Seaded'!$C$9+(48-1)*7+6),'3. Puhkuste logi'!$D$5:$D$200,"&gt;="&amp;('1. Seaded'!$C$9+(48-1)*7)))</f>
        <v/>
      </c>
      <c r="AX31" s="28">
        <f>IF($A31="","",COUNTIFS('3. Puhkuste logi'!$A$5:$A$200,$A31,'3. Puhkuste logi'!$F$5:$F$200,"Kinnitatud",'3. Puhkuste logi'!$C$5:$C$200,"&lt;="&amp;('1. Seaded'!$C$9+(49-1)*7+6),'3. Puhkuste logi'!$D$5:$D$200,"&gt;="&amp;('1. Seaded'!$C$9+(49-1)*7)))</f>
        <v/>
      </c>
      <c r="AY31" s="28">
        <f>IF($A31="","",COUNTIFS('3. Puhkuste logi'!$A$5:$A$200,$A31,'3. Puhkuste logi'!$F$5:$F$200,"Kinnitatud",'3. Puhkuste logi'!$C$5:$C$200,"&lt;="&amp;('1. Seaded'!$C$9+(50-1)*7+6),'3. Puhkuste logi'!$D$5:$D$200,"&gt;="&amp;('1. Seaded'!$C$9+(50-1)*7)))</f>
        <v/>
      </c>
      <c r="AZ31" s="28">
        <f>IF($A31="","",COUNTIFS('3. Puhkuste logi'!$A$5:$A$200,$A31,'3. Puhkuste logi'!$F$5:$F$200,"Kinnitatud",'3. Puhkuste logi'!$C$5:$C$200,"&lt;="&amp;('1. Seaded'!$C$9+(51-1)*7+6),'3. Puhkuste logi'!$D$5:$D$200,"&gt;="&amp;('1. Seaded'!$C$9+(51-1)*7)))</f>
        <v/>
      </c>
      <c r="BA31" s="28">
        <f>IF($A31="","",COUNTIFS('3. Puhkuste logi'!$A$5:$A$200,$A31,'3. Puhkuste logi'!$F$5:$F$200,"Kinnitatud",'3. Puhkuste logi'!$C$5:$C$200,"&lt;="&amp;('1. Seaded'!$C$9+(52-1)*7+6),'3. Puhkuste logi'!$D$5:$D$200,"&gt;="&amp;('1. Seaded'!$C$9+(52-1)*7)))</f>
        <v/>
      </c>
    </row>
    <row r="32">
      <c r="A32" s="19">
        <f>IF('2. Töötajad'!A32="","",'2. Töötajad'!A32)</f>
        <v/>
      </c>
      <c r="B32" s="28">
        <f>IF($A32="","",COUNTIFS('3. Puhkuste logi'!$A$5:$A$200,$A32,'3. Puhkuste logi'!$F$5:$F$200,"Kinnitatud",'3. Puhkuste logi'!$C$5:$C$200,"&lt;="&amp;('1. Seaded'!$C$9+(1-1)*7+6),'3. Puhkuste logi'!$D$5:$D$200,"&gt;="&amp;('1. Seaded'!$C$9+(1-1)*7)))</f>
        <v/>
      </c>
      <c r="C32" s="28">
        <f>IF($A32="","",COUNTIFS('3. Puhkuste logi'!$A$5:$A$200,$A32,'3. Puhkuste logi'!$F$5:$F$200,"Kinnitatud",'3. Puhkuste logi'!$C$5:$C$200,"&lt;="&amp;('1. Seaded'!$C$9+(2-1)*7+6),'3. Puhkuste logi'!$D$5:$D$200,"&gt;="&amp;('1. Seaded'!$C$9+(2-1)*7)))</f>
        <v/>
      </c>
      <c r="D32" s="28">
        <f>IF($A32="","",COUNTIFS('3. Puhkuste logi'!$A$5:$A$200,$A32,'3. Puhkuste logi'!$F$5:$F$200,"Kinnitatud",'3. Puhkuste logi'!$C$5:$C$200,"&lt;="&amp;('1. Seaded'!$C$9+(3-1)*7+6),'3. Puhkuste logi'!$D$5:$D$200,"&gt;="&amp;('1. Seaded'!$C$9+(3-1)*7)))</f>
        <v/>
      </c>
      <c r="E32" s="28">
        <f>IF($A32="","",COUNTIFS('3. Puhkuste logi'!$A$5:$A$200,$A32,'3. Puhkuste logi'!$F$5:$F$200,"Kinnitatud",'3. Puhkuste logi'!$C$5:$C$200,"&lt;="&amp;('1. Seaded'!$C$9+(4-1)*7+6),'3. Puhkuste logi'!$D$5:$D$200,"&gt;="&amp;('1. Seaded'!$C$9+(4-1)*7)))</f>
        <v/>
      </c>
      <c r="F32" s="28">
        <f>IF($A32="","",COUNTIFS('3. Puhkuste logi'!$A$5:$A$200,$A32,'3. Puhkuste logi'!$F$5:$F$200,"Kinnitatud",'3. Puhkuste logi'!$C$5:$C$200,"&lt;="&amp;('1. Seaded'!$C$9+(5-1)*7+6),'3. Puhkuste logi'!$D$5:$D$200,"&gt;="&amp;('1. Seaded'!$C$9+(5-1)*7)))</f>
        <v/>
      </c>
      <c r="G32" s="28">
        <f>IF($A32="","",COUNTIFS('3. Puhkuste logi'!$A$5:$A$200,$A32,'3. Puhkuste logi'!$F$5:$F$200,"Kinnitatud",'3. Puhkuste logi'!$C$5:$C$200,"&lt;="&amp;('1. Seaded'!$C$9+(6-1)*7+6),'3. Puhkuste logi'!$D$5:$D$200,"&gt;="&amp;('1. Seaded'!$C$9+(6-1)*7)))</f>
        <v/>
      </c>
      <c r="H32" s="28">
        <f>IF($A32="","",COUNTIFS('3. Puhkuste logi'!$A$5:$A$200,$A32,'3. Puhkuste logi'!$F$5:$F$200,"Kinnitatud",'3. Puhkuste logi'!$C$5:$C$200,"&lt;="&amp;('1. Seaded'!$C$9+(7-1)*7+6),'3. Puhkuste logi'!$D$5:$D$200,"&gt;="&amp;('1. Seaded'!$C$9+(7-1)*7)))</f>
        <v/>
      </c>
      <c r="I32" s="28">
        <f>IF($A32="","",COUNTIFS('3. Puhkuste logi'!$A$5:$A$200,$A32,'3. Puhkuste logi'!$F$5:$F$200,"Kinnitatud",'3. Puhkuste logi'!$C$5:$C$200,"&lt;="&amp;('1. Seaded'!$C$9+(8-1)*7+6),'3. Puhkuste logi'!$D$5:$D$200,"&gt;="&amp;('1. Seaded'!$C$9+(8-1)*7)))</f>
        <v/>
      </c>
      <c r="J32" s="28">
        <f>IF($A32="","",COUNTIFS('3. Puhkuste logi'!$A$5:$A$200,$A32,'3. Puhkuste logi'!$F$5:$F$200,"Kinnitatud",'3. Puhkuste logi'!$C$5:$C$200,"&lt;="&amp;('1. Seaded'!$C$9+(9-1)*7+6),'3. Puhkuste logi'!$D$5:$D$200,"&gt;="&amp;('1. Seaded'!$C$9+(9-1)*7)))</f>
        <v/>
      </c>
      <c r="K32" s="28">
        <f>IF($A32="","",COUNTIFS('3. Puhkuste logi'!$A$5:$A$200,$A32,'3. Puhkuste logi'!$F$5:$F$200,"Kinnitatud",'3. Puhkuste logi'!$C$5:$C$200,"&lt;="&amp;('1. Seaded'!$C$9+(10-1)*7+6),'3. Puhkuste logi'!$D$5:$D$200,"&gt;="&amp;('1. Seaded'!$C$9+(10-1)*7)))</f>
        <v/>
      </c>
      <c r="L32" s="28">
        <f>IF($A32="","",COUNTIFS('3. Puhkuste logi'!$A$5:$A$200,$A32,'3. Puhkuste logi'!$F$5:$F$200,"Kinnitatud",'3. Puhkuste logi'!$C$5:$C$200,"&lt;="&amp;('1. Seaded'!$C$9+(11-1)*7+6),'3. Puhkuste logi'!$D$5:$D$200,"&gt;="&amp;('1. Seaded'!$C$9+(11-1)*7)))</f>
        <v/>
      </c>
      <c r="M32" s="28">
        <f>IF($A32="","",COUNTIFS('3. Puhkuste logi'!$A$5:$A$200,$A32,'3. Puhkuste logi'!$F$5:$F$200,"Kinnitatud",'3. Puhkuste logi'!$C$5:$C$200,"&lt;="&amp;('1. Seaded'!$C$9+(12-1)*7+6),'3. Puhkuste logi'!$D$5:$D$200,"&gt;="&amp;('1. Seaded'!$C$9+(12-1)*7)))</f>
        <v/>
      </c>
      <c r="N32" s="28">
        <f>IF($A32="","",COUNTIFS('3. Puhkuste logi'!$A$5:$A$200,$A32,'3. Puhkuste logi'!$F$5:$F$200,"Kinnitatud",'3. Puhkuste logi'!$C$5:$C$200,"&lt;="&amp;('1. Seaded'!$C$9+(13-1)*7+6),'3. Puhkuste logi'!$D$5:$D$200,"&gt;="&amp;('1. Seaded'!$C$9+(13-1)*7)))</f>
        <v/>
      </c>
      <c r="O32" s="28">
        <f>IF($A32="","",COUNTIFS('3. Puhkuste logi'!$A$5:$A$200,$A32,'3. Puhkuste logi'!$F$5:$F$200,"Kinnitatud",'3. Puhkuste logi'!$C$5:$C$200,"&lt;="&amp;('1. Seaded'!$C$9+(14-1)*7+6),'3. Puhkuste logi'!$D$5:$D$200,"&gt;="&amp;('1. Seaded'!$C$9+(14-1)*7)))</f>
        <v/>
      </c>
      <c r="P32" s="28">
        <f>IF($A32="","",COUNTIFS('3. Puhkuste logi'!$A$5:$A$200,$A32,'3. Puhkuste logi'!$F$5:$F$200,"Kinnitatud",'3. Puhkuste logi'!$C$5:$C$200,"&lt;="&amp;('1. Seaded'!$C$9+(15-1)*7+6),'3. Puhkuste logi'!$D$5:$D$200,"&gt;="&amp;('1. Seaded'!$C$9+(15-1)*7)))</f>
        <v/>
      </c>
      <c r="Q32" s="28">
        <f>IF($A32="","",COUNTIFS('3. Puhkuste logi'!$A$5:$A$200,$A32,'3. Puhkuste logi'!$F$5:$F$200,"Kinnitatud",'3. Puhkuste logi'!$C$5:$C$200,"&lt;="&amp;('1. Seaded'!$C$9+(16-1)*7+6),'3. Puhkuste logi'!$D$5:$D$200,"&gt;="&amp;('1. Seaded'!$C$9+(16-1)*7)))</f>
        <v/>
      </c>
      <c r="R32" s="28">
        <f>IF($A32="","",COUNTIFS('3. Puhkuste logi'!$A$5:$A$200,$A32,'3. Puhkuste logi'!$F$5:$F$200,"Kinnitatud",'3. Puhkuste logi'!$C$5:$C$200,"&lt;="&amp;('1. Seaded'!$C$9+(17-1)*7+6),'3. Puhkuste logi'!$D$5:$D$200,"&gt;="&amp;('1. Seaded'!$C$9+(17-1)*7)))</f>
        <v/>
      </c>
      <c r="S32" s="28">
        <f>IF($A32="","",COUNTIFS('3. Puhkuste logi'!$A$5:$A$200,$A32,'3. Puhkuste logi'!$F$5:$F$200,"Kinnitatud",'3. Puhkuste logi'!$C$5:$C$200,"&lt;="&amp;('1. Seaded'!$C$9+(18-1)*7+6),'3. Puhkuste logi'!$D$5:$D$200,"&gt;="&amp;('1. Seaded'!$C$9+(18-1)*7)))</f>
        <v/>
      </c>
      <c r="T32" s="28">
        <f>IF($A32="","",COUNTIFS('3. Puhkuste logi'!$A$5:$A$200,$A32,'3. Puhkuste logi'!$F$5:$F$200,"Kinnitatud",'3. Puhkuste logi'!$C$5:$C$200,"&lt;="&amp;('1. Seaded'!$C$9+(19-1)*7+6),'3. Puhkuste logi'!$D$5:$D$200,"&gt;="&amp;('1. Seaded'!$C$9+(19-1)*7)))</f>
        <v/>
      </c>
      <c r="U32" s="28">
        <f>IF($A32="","",COUNTIFS('3. Puhkuste logi'!$A$5:$A$200,$A32,'3. Puhkuste logi'!$F$5:$F$200,"Kinnitatud",'3. Puhkuste logi'!$C$5:$C$200,"&lt;="&amp;('1. Seaded'!$C$9+(20-1)*7+6),'3. Puhkuste logi'!$D$5:$D$200,"&gt;="&amp;('1. Seaded'!$C$9+(20-1)*7)))</f>
        <v/>
      </c>
      <c r="V32" s="28">
        <f>IF($A32="","",COUNTIFS('3. Puhkuste logi'!$A$5:$A$200,$A32,'3. Puhkuste logi'!$F$5:$F$200,"Kinnitatud",'3. Puhkuste logi'!$C$5:$C$200,"&lt;="&amp;('1. Seaded'!$C$9+(21-1)*7+6),'3. Puhkuste logi'!$D$5:$D$200,"&gt;="&amp;('1. Seaded'!$C$9+(21-1)*7)))</f>
        <v/>
      </c>
      <c r="W32" s="28">
        <f>IF($A32="","",COUNTIFS('3. Puhkuste logi'!$A$5:$A$200,$A32,'3. Puhkuste logi'!$F$5:$F$200,"Kinnitatud",'3. Puhkuste logi'!$C$5:$C$200,"&lt;="&amp;('1. Seaded'!$C$9+(22-1)*7+6),'3. Puhkuste logi'!$D$5:$D$200,"&gt;="&amp;('1. Seaded'!$C$9+(22-1)*7)))</f>
        <v/>
      </c>
      <c r="X32" s="28">
        <f>IF($A32="","",COUNTIFS('3. Puhkuste logi'!$A$5:$A$200,$A32,'3. Puhkuste logi'!$F$5:$F$200,"Kinnitatud",'3. Puhkuste logi'!$C$5:$C$200,"&lt;="&amp;('1. Seaded'!$C$9+(23-1)*7+6),'3. Puhkuste logi'!$D$5:$D$200,"&gt;="&amp;('1. Seaded'!$C$9+(23-1)*7)))</f>
        <v/>
      </c>
      <c r="Y32" s="28">
        <f>IF($A32="","",COUNTIFS('3. Puhkuste logi'!$A$5:$A$200,$A32,'3. Puhkuste logi'!$F$5:$F$200,"Kinnitatud",'3. Puhkuste logi'!$C$5:$C$200,"&lt;="&amp;('1. Seaded'!$C$9+(24-1)*7+6),'3. Puhkuste logi'!$D$5:$D$200,"&gt;="&amp;('1. Seaded'!$C$9+(24-1)*7)))</f>
        <v/>
      </c>
      <c r="Z32" s="28">
        <f>IF($A32="","",COUNTIFS('3. Puhkuste logi'!$A$5:$A$200,$A32,'3. Puhkuste logi'!$F$5:$F$200,"Kinnitatud",'3. Puhkuste logi'!$C$5:$C$200,"&lt;="&amp;('1. Seaded'!$C$9+(25-1)*7+6),'3. Puhkuste logi'!$D$5:$D$200,"&gt;="&amp;('1. Seaded'!$C$9+(25-1)*7)))</f>
        <v/>
      </c>
      <c r="AA32" s="28">
        <f>IF($A32="","",COUNTIFS('3. Puhkuste logi'!$A$5:$A$200,$A32,'3. Puhkuste logi'!$F$5:$F$200,"Kinnitatud",'3. Puhkuste logi'!$C$5:$C$200,"&lt;="&amp;('1. Seaded'!$C$9+(26-1)*7+6),'3. Puhkuste logi'!$D$5:$D$200,"&gt;="&amp;('1. Seaded'!$C$9+(26-1)*7)))</f>
        <v/>
      </c>
      <c r="AB32" s="28">
        <f>IF($A32="","",COUNTIFS('3. Puhkuste logi'!$A$5:$A$200,$A32,'3. Puhkuste logi'!$F$5:$F$200,"Kinnitatud",'3. Puhkuste logi'!$C$5:$C$200,"&lt;="&amp;('1. Seaded'!$C$9+(27-1)*7+6),'3. Puhkuste logi'!$D$5:$D$200,"&gt;="&amp;('1. Seaded'!$C$9+(27-1)*7)))</f>
        <v/>
      </c>
      <c r="AC32" s="28">
        <f>IF($A32="","",COUNTIFS('3. Puhkuste logi'!$A$5:$A$200,$A32,'3. Puhkuste logi'!$F$5:$F$200,"Kinnitatud",'3. Puhkuste logi'!$C$5:$C$200,"&lt;="&amp;('1. Seaded'!$C$9+(28-1)*7+6),'3. Puhkuste logi'!$D$5:$D$200,"&gt;="&amp;('1. Seaded'!$C$9+(28-1)*7)))</f>
        <v/>
      </c>
      <c r="AD32" s="28">
        <f>IF($A32="","",COUNTIFS('3. Puhkuste logi'!$A$5:$A$200,$A32,'3. Puhkuste logi'!$F$5:$F$200,"Kinnitatud",'3. Puhkuste logi'!$C$5:$C$200,"&lt;="&amp;('1. Seaded'!$C$9+(29-1)*7+6),'3. Puhkuste logi'!$D$5:$D$200,"&gt;="&amp;('1. Seaded'!$C$9+(29-1)*7)))</f>
        <v/>
      </c>
      <c r="AE32" s="28">
        <f>IF($A32="","",COUNTIFS('3. Puhkuste logi'!$A$5:$A$200,$A32,'3. Puhkuste logi'!$F$5:$F$200,"Kinnitatud",'3. Puhkuste logi'!$C$5:$C$200,"&lt;="&amp;('1. Seaded'!$C$9+(30-1)*7+6),'3. Puhkuste logi'!$D$5:$D$200,"&gt;="&amp;('1. Seaded'!$C$9+(30-1)*7)))</f>
        <v/>
      </c>
      <c r="AF32" s="28">
        <f>IF($A32="","",COUNTIFS('3. Puhkuste logi'!$A$5:$A$200,$A32,'3. Puhkuste logi'!$F$5:$F$200,"Kinnitatud",'3. Puhkuste logi'!$C$5:$C$200,"&lt;="&amp;('1. Seaded'!$C$9+(31-1)*7+6),'3. Puhkuste logi'!$D$5:$D$200,"&gt;="&amp;('1. Seaded'!$C$9+(31-1)*7)))</f>
        <v/>
      </c>
      <c r="AG32" s="28">
        <f>IF($A32="","",COUNTIFS('3. Puhkuste logi'!$A$5:$A$200,$A32,'3. Puhkuste logi'!$F$5:$F$200,"Kinnitatud",'3. Puhkuste logi'!$C$5:$C$200,"&lt;="&amp;('1. Seaded'!$C$9+(32-1)*7+6),'3. Puhkuste logi'!$D$5:$D$200,"&gt;="&amp;('1. Seaded'!$C$9+(32-1)*7)))</f>
        <v/>
      </c>
      <c r="AH32" s="28">
        <f>IF($A32="","",COUNTIFS('3. Puhkuste logi'!$A$5:$A$200,$A32,'3. Puhkuste logi'!$F$5:$F$200,"Kinnitatud",'3. Puhkuste logi'!$C$5:$C$200,"&lt;="&amp;('1. Seaded'!$C$9+(33-1)*7+6),'3. Puhkuste logi'!$D$5:$D$200,"&gt;="&amp;('1. Seaded'!$C$9+(33-1)*7)))</f>
        <v/>
      </c>
      <c r="AI32" s="28">
        <f>IF($A32="","",COUNTIFS('3. Puhkuste logi'!$A$5:$A$200,$A32,'3. Puhkuste logi'!$F$5:$F$200,"Kinnitatud",'3. Puhkuste logi'!$C$5:$C$200,"&lt;="&amp;('1. Seaded'!$C$9+(34-1)*7+6),'3. Puhkuste logi'!$D$5:$D$200,"&gt;="&amp;('1. Seaded'!$C$9+(34-1)*7)))</f>
        <v/>
      </c>
      <c r="AJ32" s="28">
        <f>IF($A32="","",COUNTIFS('3. Puhkuste logi'!$A$5:$A$200,$A32,'3. Puhkuste logi'!$F$5:$F$200,"Kinnitatud",'3. Puhkuste logi'!$C$5:$C$200,"&lt;="&amp;('1. Seaded'!$C$9+(35-1)*7+6),'3. Puhkuste logi'!$D$5:$D$200,"&gt;="&amp;('1. Seaded'!$C$9+(35-1)*7)))</f>
        <v/>
      </c>
      <c r="AK32" s="28">
        <f>IF($A32="","",COUNTIFS('3. Puhkuste logi'!$A$5:$A$200,$A32,'3. Puhkuste logi'!$F$5:$F$200,"Kinnitatud",'3. Puhkuste logi'!$C$5:$C$200,"&lt;="&amp;('1. Seaded'!$C$9+(36-1)*7+6),'3. Puhkuste logi'!$D$5:$D$200,"&gt;="&amp;('1. Seaded'!$C$9+(36-1)*7)))</f>
        <v/>
      </c>
      <c r="AL32" s="28">
        <f>IF($A32="","",COUNTIFS('3. Puhkuste logi'!$A$5:$A$200,$A32,'3. Puhkuste logi'!$F$5:$F$200,"Kinnitatud",'3. Puhkuste logi'!$C$5:$C$200,"&lt;="&amp;('1. Seaded'!$C$9+(37-1)*7+6),'3. Puhkuste logi'!$D$5:$D$200,"&gt;="&amp;('1. Seaded'!$C$9+(37-1)*7)))</f>
        <v/>
      </c>
      <c r="AM32" s="28">
        <f>IF($A32="","",COUNTIFS('3. Puhkuste logi'!$A$5:$A$200,$A32,'3. Puhkuste logi'!$F$5:$F$200,"Kinnitatud",'3. Puhkuste logi'!$C$5:$C$200,"&lt;="&amp;('1. Seaded'!$C$9+(38-1)*7+6),'3. Puhkuste logi'!$D$5:$D$200,"&gt;="&amp;('1. Seaded'!$C$9+(38-1)*7)))</f>
        <v/>
      </c>
      <c r="AN32" s="28">
        <f>IF($A32="","",COUNTIFS('3. Puhkuste logi'!$A$5:$A$200,$A32,'3. Puhkuste logi'!$F$5:$F$200,"Kinnitatud",'3. Puhkuste logi'!$C$5:$C$200,"&lt;="&amp;('1. Seaded'!$C$9+(39-1)*7+6),'3. Puhkuste logi'!$D$5:$D$200,"&gt;="&amp;('1. Seaded'!$C$9+(39-1)*7)))</f>
        <v/>
      </c>
      <c r="AO32" s="28">
        <f>IF($A32="","",COUNTIFS('3. Puhkuste logi'!$A$5:$A$200,$A32,'3. Puhkuste logi'!$F$5:$F$200,"Kinnitatud",'3. Puhkuste logi'!$C$5:$C$200,"&lt;="&amp;('1. Seaded'!$C$9+(40-1)*7+6),'3. Puhkuste logi'!$D$5:$D$200,"&gt;="&amp;('1. Seaded'!$C$9+(40-1)*7)))</f>
        <v/>
      </c>
      <c r="AP32" s="28">
        <f>IF($A32="","",COUNTIFS('3. Puhkuste logi'!$A$5:$A$200,$A32,'3. Puhkuste logi'!$F$5:$F$200,"Kinnitatud",'3. Puhkuste logi'!$C$5:$C$200,"&lt;="&amp;('1. Seaded'!$C$9+(41-1)*7+6),'3. Puhkuste logi'!$D$5:$D$200,"&gt;="&amp;('1. Seaded'!$C$9+(41-1)*7)))</f>
        <v/>
      </c>
      <c r="AQ32" s="28">
        <f>IF($A32="","",COUNTIFS('3. Puhkuste logi'!$A$5:$A$200,$A32,'3. Puhkuste logi'!$F$5:$F$200,"Kinnitatud",'3. Puhkuste logi'!$C$5:$C$200,"&lt;="&amp;('1. Seaded'!$C$9+(42-1)*7+6),'3. Puhkuste logi'!$D$5:$D$200,"&gt;="&amp;('1. Seaded'!$C$9+(42-1)*7)))</f>
        <v/>
      </c>
      <c r="AR32" s="28">
        <f>IF($A32="","",COUNTIFS('3. Puhkuste logi'!$A$5:$A$200,$A32,'3. Puhkuste logi'!$F$5:$F$200,"Kinnitatud",'3. Puhkuste logi'!$C$5:$C$200,"&lt;="&amp;('1. Seaded'!$C$9+(43-1)*7+6),'3. Puhkuste logi'!$D$5:$D$200,"&gt;="&amp;('1. Seaded'!$C$9+(43-1)*7)))</f>
        <v/>
      </c>
      <c r="AS32" s="28">
        <f>IF($A32="","",COUNTIFS('3. Puhkuste logi'!$A$5:$A$200,$A32,'3. Puhkuste logi'!$F$5:$F$200,"Kinnitatud",'3. Puhkuste logi'!$C$5:$C$200,"&lt;="&amp;('1. Seaded'!$C$9+(44-1)*7+6),'3. Puhkuste logi'!$D$5:$D$200,"&gt;="&amp;('1. Seaded'!$C$9+(44-1)*7)))</f>
        <v/>
      </c>
      <c r="AT32" s="28">
        <f>IF($A32="","",COUNTIFS('3. Puhkuste logi'!$A$5:$A$200,$A32,'3. Puhkuste logi'!$F$5:$F$200,"Kinnitatud",'3. Puhkuste logi'!$C$5:$C$200,"&lt;="&amp;('1. Seaded'!$C$9+(45-1)*7+6),'3. Puhkuste logi'!$D$5:$D$200,"&gt;="&amp;('1. Seaded'!$C$9+(45-1)*7)))</f>
        <v/>
      </c>
      <c r="AU32" s="28">
        <f>IF($A32="","",COUNTIFS('3. Puhkuste logi'!$A$5:$A$200,$A32,'3. Puhkuste logi'!$F$5:$F$200,"Kinnitatud",'3. Puhkuste logi'!$C$5:$C$200,"&lt;="&amp;('1. Seaded'!$C$9+(46-1)*7+6),'3. Puhkuste logi'!$D$5:$D$200,"&gt;="&amp;('1. Seaded'!$C$9+(46-1)*7)))</f>
        <v/>
      </c>
      <c r="AV32" s="28">
        <f>IF($A32="","",COUNTIFS('3. Puhkuste logi'!$A$5:$A$200,$A32,'3. Puhkuste logi'!$F$5:$F$200,"Kinnitatud",'3. Puhkuste logi'!$C$5:$C$200,"&lt;="&amp;('1. Seaded'!$C$9+(47-1)*7+6),'3. Puhkuste logi'!$D$5:$D$200,"&gt;="&amp;('1. Seaded'!$C$9+(47-1)*7)))</f>
        <v/>
      </c>
      <c r="AW32" s="28">
        <f>IF($A32="","",COUNTIFS('3. Puhkuste logi'!$A$5:$A$200,$A32,'3. Puhkuste logi'!$F$5:$F$200,"Kinnitatud",'3. Puhkuste logi'!$C$5:$C$200,"&lt;="&amp;('1. Seaded'!$C$9+(48-1)*7+6),'3. Puhkuste logi'!$D$5:$D$200,"&gt;="&amp;('1. Seaded'!$C$9+(48-1)*7)))</f>
        <v/>
      </c>
      <c r="AX32" s="28">
        <f>IF($A32="","",COUNTIFS('3. Puhkuste logi'!$A$5:$A$200,$A32,'3. Puhkuste logi'!$F$5:$F$200,"Kinnitatud",'3. Puhkuste logi'!$C$5:$C$200,"&lt;="&amp;('1. Seaded'!$C$9+(49-1)*7+6),'3. Puhkuste logi'!$D$5:$D$200,"&gt;="&amp;('1. Seaded'!$C$9+(49-1)*7)))</f>
        <v/>
      </c>
      <c r="AY32" s="28">
        <f>IF($A32="","",COUNTIFS('3. Puhkuste logi'!$A$5:$A$200,$A32,'3. Puhkuste logi'!$F$5:$F$200,"Kinnitatud",'3. Puhkuste logi'!$C$5:$C$200,"&lt;="&amp;('1. Seaded'!$C$9+(50-1)*7+6),'3. Puhkuste logi'!$D$5:$D$200,"&gt;="&amp;('1. Seaded'!$C$9+(50-1)*7)))</f>
        <v/>
      </c>
      <c r="AZ32" s="28">
        <f>IF($A32="","",COUNTIFS('3. Puhkuste logi'!$A$5:$A$200,$A32,'3. Puhkuste logi'!$F$5:$F$200,"Kinnitatud",'3. Puhkuste logi'!$C$5:$C$200,"&lt;="&amp;('1. Seaded'!$C$9+(51-1)*7+6),'3. Puhkuste logi'!$D$5:$D$200,"&gt;="&amp;('1. Seaded'!$C$9+(51-1)*7)))</f>
        <v/>
      </c>
      <c r="BA32" s="28">
        <f>IF($A32="","",COUNTIFS('3. Puhkuste logi'!$A$5:$A$200,$A32,'3. Puhkuste logi'!$F$5:$F$200,"Kinnitatud",'3. Puhkuste logi'!$C$5:$C$200,"&lt;="&amp;('1. Seaded'!$C$9+(52-1)*7+6),'3. Puhkuste logi'!$D$5:$D$200,"&gt;="&amp;('1. Seaded'!$C$9+(52-1)*7)))</f>
        <v/>
      </c>
    </row>
    <row r="33">
      <c r="A33" s="19">
        <f>IF('2. Töötajad'!A33="","",'2. Töötajad'!A33)</f>
        <v/>
      </c>
      <c r="B33" s="28">
        <f>IF($A33="","",COUNTIFS('3. Puhkuste logi'!$A$5:$A$200,$A33,'3. Puhkuste logi'!$F$5:$F$200,"Kinnitatud",'3. Puhkuste logi'!$C$5:$C$200,"&lt;="&amp;('1. Seaded'!$C$9+(1-1)*7+6),'3. Puhkuste logi'!$D$5:$D$200,"&gt;="&amp;('1. Seaded'!$C$9+(1-1)*7)))</f>
        <v/>
      </c>
      <c r="C33" s="28">
        <f>IF($A33="","",COUNTIFS('3. Puhkuste logi'!$A$5:$A$200,$A33,'3. Puhkuste logi'!$F$5:$F$200,"Kinnitatud",'3. Puhkuste logi'!$C$5:$C$200,"&lt;="&amp;('1. Seaded'!$C$9+(2-1)*7+6),'3. Puhkuste logi'!$D$5:$D$200,"&gt;="&amp;('1. Seaded'!$C$9+(2-1)*7)))</f>
        <v/>
      </c>
      <c r="D33" s="28">
        <f>IF($A33="","",COUNTIFS('3. Puhkuste logi'!$A$5:$A$200,$A33,'3. Puhkuste logi'!$F$5:$F$200,"Kinnitatud",'3. Puhkuste logi'!$C$5:$C$200,"&lt;="&amp;('1. Seaded'!$C$9+(3-1)*7+6),'3. Puhkuste logi'!$D$5:$D$200,"&gt;="&amp;('1. Seaded'!$C$9+(3-1)*7)))</f>
        <v/>
      </c>
      <c r="E33" s="28">
        <f>IF($A33="","",COUNTIFS('3. Puhkuste logi'!$A$5:$A$200,$A33,'3. Puhkuste logi'!$F$5:$F$200,"Kinnitatud",'3. Puhkuste logi'!$C$5:$C$200,"&lt;="&amp;('1. Seaded'!$C$9+(4-1)*7+6),'3. Puhkuste logi'!$D$5:$D$200,"&gt;="&amp;('1. Seaded'!$C$9+(4-1)*7)))</f>
        <v/>
      </c>
      <c r="F33" s="28">
        <f>IF($A33="","",COUNTIFS('3. Puhkuste logi'!$A$5:$A$200,$A33,'3. Puhkuste logi'!$F$5:$F$200,"Kinnitatud",'3. Puhkuste logi'!$C$5:$C$200,"&lt;="&amp;('1. Seaded'!$C$9+(5-1)*7+6),'3. Puhkuste logi'!$D$5:$D$200,"&gt;="&amp;('1. Seaded'!$C$9+(5-1)*7)))</f>
        <v/>
      </c>
      <c r="G33" s="28">
        <f>IF($A33="","",COUNTIFS('3. Puhkuste logi'!$A$5:$A$200,$A33,'3. Puhkuste logi'!$F$5:$F$200,"Kinnitatud",'3. Puhkuste logi'!$C$5:$C$200,"&lt;="&amp;('1. Seaded'!$C$9+(6-1)*7+6),'3. Puhkuste logi'!$D$5:$D$200,"&gt;="&amp;('1. Seaded'!$C$9+(6-1)*7)))</f>
        <v/>
      </c>
      <c r="H33" s="28">
        <f>IF($A33="","",COUNTIFS('3. Puhkuste logi'!$A$5:$A$200,$A33,'3. Puhkuste logi'!$F$5:$F$200,"Kinnitatud",'3. Puhkuste logi'!$C$5:$C$200,"&lt;="&amp;('1. Seaded'!$C$9+(7-1)*7+6),'3. Puhkuste logi'!$D$5:$D$200,"&gt;="&amp;('1. Seaded'!$C$9+(7-1)*7)))</f>
        <v/>
      </c>
      <c r="I33" s="28">
        <f>IF($A33="","",COUNTIFS('3. Puhkuste logi'!$A$5:$A$200,$A33,'3. Puhkuste logi'!$F$5:$F$200,"Kinnitatud",'3. Puhkuste logi'!$C$5:$C$200,"&lt;="&amp;('1. Seaded'!$C$9+(8-1)*7+6),'3. Puhkuste logi'!$D$5:$D$200,"&gt;="&amp;('1. Seaded'!$C$9+(8-1)*7)))</f>
        <v/>
      </c>
      <c r="J33" s="28">
        <f>IF($A33="","",COUNTIFS('3. Puhkuste logi'!$A$5:$A$200,$A33,'3. Puhkuste logi'!$F$5:$F$200,"Kinnitatud",'3. Puhkuste logi'!$C$5:$C$200,"&lt;="&amp;('1. Seaded'!$C$9+(9-1)*7+6),'3. Puhkuste logi'!$D$5:$D$200,"&gt;="&amp;('1. Seaded'!$C$9+(9-1)*7)))</f>
        <v/>
      </c>
      <c r="K33" s="28">
        <f>IF($A33="","",COUNTIFS('3. Puhkuste logi'!$A$5:$A$200,$A33,'3. Puhkuste logi'!$F$5:$F$200,"Kinnitatud",'3. Puhkuste logi'!$C$5:$C$200,"&lt;="&amp;('1. Seaded'!$C$9+(10-1)*7+6),'3. Puhkuste logi'!$D$5:$D$200,"&gt;="&amp;('1. Seaded'!$C$9+(10-1)*7)))</f>
        <v/>
      </c>
      <c r="L33" s="28">
        <f>IF($A33="","",COUNTIFS('3. Puhkuste logi'!$A$5:$A$200,$A33,'3. Puhkuste logi'!$F$5:$F$200,"Kinnitatud",'3. Puhkuste logi'!$C$5:$C$200,"&lt;="&amp;('1. Seaded'!$C$9+(11-1)*7+6),'3. Puhkuste logi'!$D$5:$D$200,"&gt;="&amp;('1. Seaded'!$C$9+(11-1)*7)))</f>
        <v/>
      </c>
      <c r="M33" s="28">
        <f>IF($A33="","",COUNTIFS('3. Puhkuste logi'!$A$5:$A$200,$A33,'3. Puhkuste logi'!$F$5:$F$200,"Kinnitatud",'3. Puhkuste logi'!$C$5:$C$200,"&lt;="&amp;('1. Seaded'!$C$9+(12-1)*7+6),'3. Puhkuste logi'!$D$5:$D$200,"&gt;="&amp;('1. Seaded'!$C$9+(12-1)*7)))</f>
        <v/>
      </c>
      <c r="N33" s="28">
        <f>IF($A33="","",COUNTIFS('3. Puhkuste logi'!$A$5:$A$200,$A33,'3. Puhkuste logi'!$F$5:$F$200,"Kinnitatud",'3. Puhkuste logi'!$C$5:$C$200,"&lt;="&amp;('1. Seaded'!$C$9+(13-1)*7+6),'3. Puhkuste logi'!$D$5:$D$200,"&gt;="&amp;('1. Seaded'!$C$9+(13-1)*7)))</f>
        <v/>
      </c>
      <c r="O33" s="28">
        <f>IF($A33="","",COUNTIFS('3. Puhkuste logi'!$A$5:$A$200,$A33,'3. Puhkuste logi'!$F$5:$F$200,"Kinnitatud",'3. Puhkuste logi'!$C$5:$C$200,"&lt;="&amp;('1. Seaded'!$C$9+(14-1)*7+6),'3. Puhkuste logi'!$D$5:$D$200,"&gt;="&amp;('1. Seaded'!$C$9+(14-1)*7)))</f>
        <v/>
      </c>
      <c r="P33" s="28">
        <f>IF($A33="","",COUNTIFS('3. Puhkuste logi'!$A$5:$A$200,$A33,'3. Puhkuste logi'!$F$5:$F$200,"Kinnitatud",'3. Puhkuste logi'!$C$5:$C$200,"&lt;="&amp;('1. Seaded'!$C$9+(15-1)*7+6),'3. Puhkuste logi'!$D$5:$D$200,"&gt;="&amp;('1. Seaded'!$C$9+(15-1)*7)))</f>
        <v/>
      </c>
      <c r="Q33" s="28">
        <f>IF($A33="","",COUNTIFS('3. Puhkuste logi'!$A$5:$A$200,$A33,'3. Puhkuste logi'!$F$5:$F$200,"Kinnitatud",'3. Puhkuste logi'!$C$5:$C$200,"&lt;="&amp;('1. Seaded'!$C$9+(16-1)*7+6),'3. Puhkuste logi'!$D$5:$D$200,"&gt;="&amp;('1. Seaded'!$C$9+(16-1)*7)))</f>
        <v/>
      </c>
      <c r="R33" s="28">
        <f>IF($A33="","",COUNTIFS('3. Puhkuste logi'!$A$5:$A$200,$A33,'3. Puhkuste logi'!$F$5:$F$200,"Kinnitatud",'3. Puhkuste logi'!$C$5:$C$200,"&lt;="&amp;('1. Seaded'!$C$9+(17-1)*7+6),'3. Puhkuste logi'!$D$5:$D$200,"&gt;="&amp;('1. Seaded'!$C$9+(17-1)*7)))</f>
        <v/>
      </c>
      <c r="S33" s="28">
        <f>IF($A33="","",COUNTIFS('3. Puhkuste logi'!$A$5:$A$200,$A33,'3. Puhkuste logi'!$F$5:$F$200,"Kinnitatud",'3. Puhkuste logi'!$C$5:$C$200,"&lt;="&amp;('1. Seaded'!$C$9+(18-1)*7+6),'3. Puhkuste logi'!$D$5:$D$200,"&gt;="&amp;('1. Seaded'!$C$9+(18-1)*7)))</f>
        <v/>
      </c>
      <c r="T33" s="28">
        <f>IF($A33="","",COUNTIFS('3. Puhkuste logi'!$A$5:$A$200,$A33,'3. Puhkuste logi'!$F$5:$F$200,"Kinnitatud",'3. Puhkuste logi'!$C$5:$C$200,"&lt;="&amp;('1. Seaded'!$C$9+(19-1)*7+6),'3. Puhkuste logi'!$D$5:$D$200,"&gt;="&amp;('1. Seaded'!$C$9+(19-1)*7)))</f>
        <v/>
      </c>
      <c r="U33" s="28">
        <f>IF($A33="","",COUNTIFS('3. Puhkuste logi'!$A$5:$A$200,$A33,'3. Puhkuste logi'!$F$5:$F$200,"Kinnitatud",'3. Puhkuste logi'!$C$5:$C$200,"&lt;="&amp;('1. Seaded'!$C$9+(20-1)*7+6),'3. Puhkuste logi'!$D$5:$D$200,"&gt;="&amp;('1. Seaded'!$C$9+(20-1)*7)))</f>
        <v/>
      </c>
      <c r="V33" s="28">
        <f>IF($A33="","",COUNTIFS('3. Puhkuste logi'!$A$5:$A$200,$A33,'3. Puhkuste logi'!$F$5:$F$200,"Kinnitatud",'3. Puhkuste logi'!$C$5:$C$200,"&lt;="&amp;('1. Seaded'!$C$9+(21-1)*7+6),'3. Puhkuste logi'!$D$5:$D$200,"&gt;="&amp;('1. Seaded'!$C$9+(21-1)*7)))</f>
        <v/>
      </c>
      <c r="W33" s="28">
        <f>IF($A33="","",COUNTIFS('3. Puhkuste logi'!$A$5:$A$200,$A33,'3. Puhkuste logi'!$F$5:$F$200,"Kinnitatud",'3. Puhkuste logi'!$C$5:$C$200,"&lt;="&amp;('1. Seaded'!$C$9+(22-1)*7+6),'3. Puhkuste logi'!$D$5:$D$200,"&gt;="&amp;('1. Seaded'!$C$9+(22-1)*7)))</f>
        <v/>
      </c>
      <c r="X33" s="28">
        <f>IF($A33="","",COUNTIFS('3. Puhkuste logi'!$A$5:$A$200,$A33,'3. Puhkuste logi'!$F$5:$F$200,"Kinnitatud",'3. Puhkuste logi'!$C$5:$C$200,"&lt;="&amp;('1. Seaded'!$C$9+(23-1)*7+6),'3. Puhkuste logi'!$D$5:$D$200,"&gt;="&amp;('1. Seaded'!$C$9+(23-1)*7)))</f>
        <v/>
      </c>
      <c r="Y33" s="28">
        <f>IF($A33="","",COUNTIFS('3. Puhkuste logi'!$A$5:$A$200,$A33,'3. Puhkuste logi'!$F$5:$F$200,"Kinnitatud",'3. Puhkuste logi'!$C$5:$C$200,"&lt;="&amp;('1. Seaded'!$C$9+(24-1)*7+6),'3. Puhkuste logi'!$D$5:$D$200,"&gt;="&amp;('1. Seaded'!$C$9+(24-1)*7)))</f>
        <v/>
      </c>
      <c r="Z33" s="28">
        <f>IF($A33="","",COUNTIFS('3. Puhkuste logi'!$A$5:$A$200,$A33,'3. Puhkuste logi'!$F$5:$F$200,"Kinnitatud",'3. Puhkuste logi'!$C$5:$C$200,"&lt;="&amp;('1. Seaded'!$C$9+(25-1)*7+6),'3. Puhkuste logi'!$D$5:$D$200,"&gt;="&amp;('1. Seaded'!$C$9+(25-1)*7)))</f>
        <v/>
      </c>
      <c r="AA33" s="28">
        <f>IF($A33="","",COUNTIFS('3. Puhkuste logi'!$A$5:$A$200,$A33,'3. Puhkuste logi'!$F$5:$F$200,"Kinnitatud",'3. Puhkuste logi'!$C$5:$C$200,"&lt;="&amp;('1. Seaded'!$C$9+(26-1)*7+6),'3. Puhkuste logi'!$D$5:$D$200,"&gt;="&amp;('1. Seaded'!$C$9+(26-1)*7)))</f>
        <v/>
      </c>
      <c r="AB33" s="28">
        <f>IF($A33="","",COUNTIFS('3. Puhkuste logi'!$A$5:$A$200,$A33,'3. Puhkuste logi'!$F$5:$F$200,"Kinnitatud",'3. Puhkuste logi'!$C$5:$C$200,"&lt;="&amp;('1. Seaded'!$C$9+(27-1)*7+6),'3. Puhkuste logi'!$D$5:$D$200,"&gt;="&amp;('1. Seaded'!$C$9+(27-1)*7)))</f>
        <v/>
      </c>
      <c r="AC33" s="28">
        <f>IF($A33="","",COUNTIFS('3. Puhkuste logi'!$A$5:$A$200,$A33,'3. Puhkuste logi'!$F$5:$F$200,"Kinnitatud",'3. Puhkuste logi'!$C$5:$C$200,"&lt;="&amp;('1. Seaded'!$C$9+(28-1)*7+6),'3. Puhkuste logi'!$D$5:$D$200,"&gt;="&amp;('1. Seaded'!$C$9+(28-1)*7)))</f>
        <v/>
      </c>
      <c r="AD33" s="28">
        <f>IF($A33="","",COUNTIFS('3. Puhkuste logi'!$A$5:$A$200,$A33,'3. Puhkuste logi'!$F$5:$F$200,"Kinnitatud",'3. Puhkuste logi'!$C$5:$C$200,"&lt;="&amp;('1. Seaded'!$C$9+(29-1)*7+6),'3. Puhkuste logi'!$D$5:$D$200,"&gt;="&amp;('1. Seaded'!$C$9+(29-1)*7)))</f>
        <v/>
      </c>
      <c r="AE33" s="28">
        <f>IF($A33="","",COUNTIFS('3. Puhkuste logi'!$A$5:$A$200,$A33,'3. Puhkuste logi'!$F$5:$F$200,"Kinnitatud",'3. Puhkuste logi'!$C$5:$C$200,"&lt;="&amp;('1. Seaded'!$C$9+(30-1)*7+6),'3. Puhkuste logi'!$D$5:$D$200,"&gt;="&amp;('1. Seaded'!$C$9+(30-1)*7)))</f>
        <v/>
      </c>
      <c r="AF33" s="28">
        <f>IF($A33="","",COUNTIFS('3. Puhkuste logi'!$A$5:$A$200,$A33,'3. Puhkuste logi'!$F$5:$F$200,"Kinnitatud",'3. Puhkuste logi'!$C$5:$C$200,"&lt;="&amp;('1. Seaded'!$C$9+(31-1)*7+6),'3. Puhkuste logi'!$D$5:$D$200,"&gt;="&amp;('1. Seaded'!$C$9+(31-1)*7)))</f>
        <v/>
      </c>
      <c r="AG33" s="28">
        <f>IF($A33="","",COUNTIFS('3. Puhkuste logi'!$A$5:$A$200,$A33,'3. Puhkuste logi'!$F$5:$F$200,"Kinnitatud",'3. Puhkuste logi'!$C$5:$C$200,"&lt;="&amp;('1. Seaded'!$C$9+(32-1)*7+6),'3. Puhkuste logi'!$D$5:$D$200,"&gt;="&amp;('1. Seaded'!$C$9+(32-1)*7)))</f>
        <v/>
      </c>
      <c r="AH33" s="28">
        <f>IF($A33="","",COUNTIFS('3. Puhkuste logi'!$A$5:$A$200,$A33,'3. Puhkuste logi'!$F$5:$F$200,"Kinnitatud",'3. Puhkuste logi'!$C$5:$C$200,"&lt;="&amp;('1. Seaded'!$C$9+(33-1)*7+6),'3. Puhkuste logi'!$D$5:$D$200,"&gt;="&amp;('1. Seaded'!$C$9+(33-1)*7)))</f>
        <v/>
      </c>
      <c r="AI33" s="28">
        <f>IF($A33="","",COUNTIFS('3. Puhkuste logi'!$A$5:$A$200,$A33,'3. Puhkuste logi'!$F$5:$F$200,"Kinnitatud",'3. Puhkuste logi'!$C$5:$C$200,"&lt;="&amp;('1. Seaded'!$C$9+(34-1)*7+6),'3. Puhkuste logi'!$D$5:$D$200,"&gt;="&amp;('1. Seaded'!$C$9+(34-1)*7)))</f>
        <v/>
      </c>
      <c r="AJ33" s="28">
        <f>IF($A33="","",COUNTIFS('3. Puhkuste logi'!$A$5:$A$200,$A33,'3. Puhkuste logi'!$F$5:$F$200,"Kinnitatud",'3. Puhkuste logi'!$C$5:$C$200,"&lt;="&amp;('1. Seaded'!$C$9+(35-1)*7+6),'3. Puhkuste logi'!$D$5:$D$200,"&gt;="&amp;('1. Seaded'!$C$9+(35-1)*7)))</f>
        <v/>
      </c>
      <c r="AK33" s="28">
        <f>IF($A33="","",COUNTIFS('3. Puhkuste logi'!$A$5:$A$200,$A33,'3. Puhkuste logi'!$F$5:$F$200,"Kinnitatud",'3. Puhkuste logi'!$C$5:$C$200,"&lt;="&amp;('1. Seaded'!$C$9+(36-1)*7+6),'3. Puhkuste logi'!$D$5:$D$200,"&gt;="&amp;('1. Seaded'!$C$9+(36-1)*7)))</f>
        <v/>
      </c>
      <c r="AL33" s="28">
        <f>IF($A33="","",COUNTIFS('3. Puhkuste logi'!$A$5:$A$200,$A33,'3. Puhkuste logi'!$F$5:$F$200,"Kinnitatud",'3. Puhkuste logi'!$C$5:$C$200,"&lt;="&amp;('1. Seaded'!$C$9+(37-1)*7+6),'3. Puhkuste logi'!$D$5:$D$200,"&gt;="&amp;('1. Seaded'!$C$9+(37-1)*7)))</f>
        <v/>
      </c>
      <c r="AM33" s="28">
        <f>IF($A33="","",COUNTIFS('3. Puhkuste logi'!$A$5:$A$200,$A33,'3. Puhkuste logi'!$F$5:$F$200,"Kinnitatud",'3. Puhkuste logi'!$C$5:$C$200,"&lt;="&amp;('1. Seaded'!$C$9+(38-1)*7+6),'3. Puhkuste logi'!$D$5:$D$200,"&gt;="&amp;('1. Seaded'!$C$9+(38-1)*7)))</f>
        <v/>
      </c>
      <c r="AN33" s="28">
        <f>IF($A33="","",COUNTIFS('3. Puhkuste logi'!$A$5:$A$200,$A33,'3. Puhkuste logi'!$F$5:$F$200,"Kinnitatud",'3. Puhkuste logi'!$C$5:$C$200,"&lt;="&amp;('1. Seaded'!$C$9+(39-1)*7+6),'3. Puhkuste logi'!$D$5:$D$200,"&gt;="&amp;('1. Seaded'!$C$9+(39-1)*7)))</f>
        <v/>
      </c>
      <c r="AO33" s="28">
        <f>IF($A33="","",COUNTIFS('3. Puhkuste logi'!$A$5:$A$200,$A33,'3. Puhkuste logi'!$F$5:$F$200,"Kinnitatud",'3. Puhkuste logi'!$C$5:$C$200,"&lt;="&amp;('1. Seaded'!$C$9+(40-1)*7+6),'3. Puhkuste logi'!$D$5:$D$200,"&gt;="&amp;('1. Seaded'!$C$9+(40-1)*7)))</f>
        <v/>
      </c>
      <c r="AP33" s="28">
        <f>IF($A33="","",COUNTIFS('3. Puhkuste logi'!$A$5:$A$200,$A33,'3. Puhkuste logi'!$F$5:$F$200,"Kinnitatud",'3. Puhkuste logi'!$C$5:$C$200,"&lt;="&amp;('1. Seaded'!$C$9+(41-1)*7+6),'3. Puhkuste logi'!$D$5:$D$200,"&gt;="&amp;('1. Seaded'!$C$9+(41-1)*7)))</f>
        <v/>
      </c>
      <c r="AQ33" s="28">
        <f>IF($A33="","",COUNTIFS('3. Puhkuste logi'!$A$5:$A$200,$A33,'3. Puhkuste logi'!$F$5:$F$200,"Kinnitatud",'3. Puhkuste logi'!$C$5:$C$200,"&lt;="&amp;('1. Seaded'!$C$9+(42-1)*7+6),'3. Puhkuste logi'!$D$5:$D$200,"&gt;="&amp;('1. Seaded'!$C$9+(42-1)*7)))</f>
        <v/>
      </c>
      <c r="AR33" s="28">
        <f>IF($A33="","",COUNTIFS('3. Puhkuste logi'!$A$5:$A$200,$A33,'3. Puhkuste logi'!$F$5:$F$200,"Kinnitatud",'3. Puhkuste logi'!$C$5:$C$200,"&lt;="&amp;('1. Seaded'!$C$9+(43-1)*7+6),'3. Puhkuste logi'!$D$5:$D$200,"&gt;="&amp;('1. Seaded'!$C$9+(43-1)*7)))</f>
        <v/>
      </c>
      <c r="AS33" s="28">
        <f>IF($A33="","",COUNTIFS('3. Puhkuste logi'!$A$5:$A$200,$A33,'3. Puhkuste logi'!$F$5:$F$200,"Kinnitatud",'3. Puhkuste logi'!$C$5:$C$200,"&lt;="&amp;('1. Seaded'!$C$9+(44-1)*7+6),'3. Puhkuste logi'!$D$5:$D$200,"&gt;="&amp;('1. Seaded'!$C$9+(44-1)*7)))</f>
        <v/>
      </c>
      <c r="AT33" s="28">
        <f>IF($A33="","",COUNTIFS('3. Puhkuste logi'!$A$5:$A$200,$A33,'3. Puhkuste logi'!$F$5:$F$200,"Kinnitatud",'3. Puhkuste logi'!$C$5:$C$200,"&lt;="&amp;('1. Seaded'!$C$9+(45-1)*7+6),'3. Puhkuste logi'!$D$5:$D$200,"&gt;="&amp;('1. Seaded'!$C$9+(45-1)*7)))</f>
        <v/>
      </c>
      <c r="AU33" s="28">
        <f>IF($A33="","",COUNTIFS('3. Puhkuste logi'!$A$5:$A$200,$A33,'3. Puhkuste logi'!$F$5:$F$200,"Kinnitatud",'3. Puhkuste logi'!$C$5:$C$200,"&lt;="&amp;('1. Seaded'!$C$9+(46-1)*7+6),'3. Puhkuste logi'!$D$5:$D$200,"&gt;="&amp;('1. Seaded'!$C$9+(46-1)*7)))</f>
        <v/>
      </c>
      <c r="AV33" s="28">
        <f>IF($A33="","",COUNTIFS('3. Puhkuste logi'!$A$5:$A$200,$A33,'3. Puhkuste logi'!$F$5:$F$200,"Kinnitatud",'3. Puhkuste logi'!$C$5:$C$200,"&lt;="&amp;('1. Seaded'!$C$9+(47-1)*7+6),'3. Puhkuste logi'!$D$5:$D$200,"&gt;="&amp;('1. Seaded'!$C$9+(47-1)*7)))</f>
        <v/>
      </c>
      <c r="AW33" s="28">
        <f>IF($A33="","",COUNTIFS('3. Puhkuste logi'!$A$5:$A$200,$A33,'3. Puhkuste logi'!$F$5:$F$200,"Kinnitatud",'3. Puhkuste logi'!$C$5:$C$200,"&lt;="&amp;('1. Seaded'!$C$9+(48-1)*7+6),'3. Puhkuste logi'!$D$5:$D$200,"&gt;="&amp;('1. Seaded'!$C$9+(48-1)*7)))</f>
        <v/>
      </c>
      <c r="AX33" s="28">
        <f>IF($A33="","",COUNTIFS('3. Puhkuste logi'!$A$5:$A$200,$A33,'3. Puhkuste logi'!$F$5:$F$200,"Kinnitatud",'3. Puhkuste logi'!$C$5:$C$200,"&lt;="&amp;('1. Seaded'!$C$9+(49-1)*7+6),'3. Puhkuste logi'!$D$5:$D$200,"&gt;="&amp;('1. Seaded'!$C$9+(49-1)*7)))</f>
        <v/>
      </c>
      <c r="AY33" s="28">
        <f>IF($A33="","",COUNTIFS('3. Puhkuste logi'!$A$5:$A$200,$A33,'3. Puhkuste logi'!$F$5:$F$200,"Kinnitatud",'3. Puhkuste logi'!$C$5:$C$200,"&lt;="&amp;('1. Seaded'!$C$9+(50-1)*7+6),'3. Puhkuste logi'!$D$5:$D$200,"&gt;="&amp;('1. Seaded'!$C$9+(50-1)*7)))</f>
        <v/>
      </c>
      <c r="AZ33" s="28">
        <f>IF($A33="","",COUNTIFS('3. Puhkuste logi'!$A$5:$A$200,$A33,'3. Puhkuste logi'!$F$5:$F$200,"Kinnitatud",'3. Puhkuste logi'!$C$5:$C$200,"&lt;="&amp;('1. Seaded'!$C$9+(51-1)*7+6),'3. Puhkuste logi'!$D$5:$D$200,"&gt;="&amp;('1. Seaded'!$C$9+(51-1)*7)))</f>
        <v/>
      </c>
      <c r="BA33" s="28">
        <f>IF($A33="","",COUNTIFS('3. Puhkuste logi'!$A$5:$A$200,$A33,'3. Puhkuste logi'!$F$5:$F$200,"Kinnitatud",'3. Puhkuste logi'!$C$5:$C$200,"&lt;="&amp;('1. Seaded'!$C$9+(52-1)*7+6),'3. Puhkuste logi'!$D$5:$D$200,"&gt;="&amp;('1. Seaded'!$C$9+(52-1)*7)))</f>
        <v/>
      </c>
    </row>
    <row r="34">
      <c r="A34" s="19">
        <f>IF('2. Töötajad'!A34="","",'2. Töötajad'!A34)</f>
        <v/>
      </c>
      <c r="B34" s="28">
        <f>IF($A34="","",COUNTIFS('3. Puhkuste logi'!$A$5:$A$200,$A34,'3. Puhkuste logi'!$F$5:$F$200,"Kinnitatud",'3. Puhkuste logi'!$C$5:$C$200,"&lt;="&amp;('1. Seaded'!$C$9+(1-1)*7+6),'3. Puhkuste logi'!$D$5:$D$200,"&gt;="&amp;('1. Seaded'!$C$9+(1-1)*7)))</f>
        <v/>
      </c>
      <c r="C34" s="28">
        <f>IF($A34="","",COUNTIFS('3. Puhkuste logi'!$A$5:$A$200,$A34,'3. Puhkuste logi'!$F$5:$F$200,"Kinnitatud",'3. Puhkuste logi'!$C$5:$C$200,"&lt;="&amp;('1. Seaded'!$C$9+(2-1)*7+6),'3. Puhkuste logi'!$D$5:$D$200,"&gt;="&amp;('1. Seaded'!$C$9+(2-1)*7)))</f>
        <v/>
      </c>
      <c r="D34" s="28">
        <f>IF($A34="","",COUNTIFS('3. Puhkuste logi'!$A$5:$A$200,$A34,'3. Puhkuste logi'!$F$5:$F$200,"Kinnitatud",'3. Puhkuste logi'!$C$5:$C$200,"&lt;="&amp;('1. Seaded'!$C$9+(3-1)*7+6),'3. Puhkuste logi'!$D$5:$D$200,"&gt;="&amp;('1. Seaded'!$C$9+(3-1)*7)))</f>
        <v/>
      </c>
      <c r="E34" s="28">
        <f>IF($A34="","",COUNTIFS('3. Puhkuste logi'!$A$5:$A$200,$A34,'3. Puhkuste logi'!$F$5:$F$200,"Kinnitatud",'3. Puhkuste logi'!$C$5:$C$200,"&lt;="&amp;('1. Seaded'!$C$9+(4-1)*7+6),'3. Puhkuste logi'!$D$5:$D$200,"&gt;="&amp;('1. Seaded'!$C$9+(4-1)*7)))</f>
        <v/>
      </c>
      <c r="F34" s="28">
        <f>IF($A34="","",COUNTIFS('3. Puhkuste logi'!$A$5:$A$200,$A34,'3. Puhkuste logi'!$F$5:$F$200,"Kinnitatud",'3. Puhkuste logi'!$C$5:$C$200,"&lt;="&amp;('1. Seaded'!$C$9+(5-1)*7+6),'3. Puhkuste logi'!$D$5:$D$200,"&gt;="&amp;('1. Seaded'!$C$9+(5-1)*7)))</f>
        <v/>
      </c>
      <c r="G34" s="28">
        <f>IF($A34="","",COUNTIFS('3. Puhkuste logi'!$A$5:$A$200,$A34,'3. Puhkuste logi'!$F$5:$F$200,"Kinnitatud",'3. Puhkuste logi'!$C$5:$C$200,"&lt;="&amp;('1. Seaded'!$C$9+(6-1)*7+6),'3. Puhkuste logi'!$D$5:$D$200,"&gt;="&amp;('1. Seaded'!$C$9+(6-1)*7)))</f>
        <v/>
      </c>
      <c r="H34" s="28">
        <f>IF($A34="","",COUNTIFS('3. Puhkuste logi'!$A$5:$A$200,$A34,'3. Puhkuste logi'!$F$5:$F$200,"Kinnitatud",'3. Puhkuste logi'!$C$5:$C$200,"&lt;="&amp;('1. Seaded'!$C$9+(7-1)*7+6),'3. Puhkuste logi'!$D$5:$D$200,"&gt;="&amp;('1. Seaded'!$C$9+(7-1)*7)))</f>
        <v/>
      </c>
      <c r="I34" s="28">
        <f>IF($A34="","",COUNTIFS('3. Puhkuste logi'!$A$5:$A$200,$A34,'3. Puhkuste logi'!$F$5:$F$200,"Kinnitatud",'3. Puhkuste logi'!$C$5:$C$200,"&lt;="&amp;('1. Seaded'!$C$9+(8-1)*7+6),'3. Puhkuste logi'!$D$5:$D$200,"&gt;="&amp;('1. Seaded'!$C$9+(8-1)*7)))</f>
        <v/>
      </c>
      <c r="J34" s="28">
        <f>IF($A34="","",COUNTIFS('3. Puhkuste logi'!$A$5:$A$200,$A34,'3. Puhkuste logi'!$F$5:$F$200,"Kinnitatud",'3. Puhkuste logi'!$C$5:$C$200,"&lt;="&amp;('1. Seaded'!$C$9+(9-1)*7+6),'3. Puhkuste logi'!$D$5:$D$200,"&gt;="&amp;('1. Seaded'!$C$9+(9-1)*7)))</f>
        <v/>
      </c>
      <c r="K34" s="28">
        <f>IF($A34="","",COUNTIFS('3. Puhkuste logi'!$A$5:$A$200,$A34,'3. Puhkuste logi'!$F$5:$F$200,"Kinnitatud",'3. Puhkuste logi'!$C$5:$C$200,"&lt;="&amp;('1. Seaded'!$C$9+(10-1)*7+6),'3. Puhkuste logi'!$D$5:$D$200,"&gt;="&amp;('1. Seaded'!$C$9+(10-1)*7)))</f>
        <v/>
      </c>
      <c r="L34" s="28">
        <f>IF($A34="","",COUNTIFS('3. Puhkuste logi'!$A$5:$A$200,$A34,'3. Puhkuste logi'!$F$5:$F$200,"Kinnitatud",'3. Puhkuste logi'!$C$5:$C$200,"&lt;="&amp;('1. Seaded'!$C$9+(11-1)*7+6),'3. Puhkuste logi'!$D$5:$D$200,"&gt;="&amp;('1. Seaded'!$C$9+(11-1)*7)))</f>
        <v/>
      </c>
      <c r="M34" s="28">
        <f>IF($A34="","",COUNTIFS('3. Puhkuste logi'!$A$5:$A$200,$A34,'3. Puhkuste logi'!$F$5:$F$200,"Kinnitatud",'3. Puhkuste logi'!$C$5:$C$200,"&lt;="&amp;('1. Seaded'!$C$9+(12-1)*7+6),'3. Puhkuste logi'!$D$5:$D$200,"&gt;="&amp;('1. Seaded'!$C$9+(12-1)*7)))</f>
        <v/>
      </c>
      <c r="N34" s="28">
        <f>IF($A34="","",COUNTIFS('3. Puhkuste logi'!$A$5:$A$200,$A34,'3. Puhkuste logi'!$F$5:$F$200,"Kinnitatud",'3. Puhkuste logi'!$C$5:$C$200,"&lt;="&amp;('1. Seaded'!$C$9+(13-1)*7+6),'3. Puhkuste logi'!$D$5:$D$200,"&gt;="&amp;('1. Seaded'!$C$9+(13-1)*7)))</f>
        <v/>
      </c>
      <c r="O34" s="28">
        <f>IF($A34="","",COUNTIFS('3. Puhkuste logi'!$A$5:$A$200,$A34,'3. Puhkuste logi'!$F$5:$F$200,"Kinnitatud",'3. Puhkuste logi'!$C$5:$C$200,"&lt;="&amp;('1. Seaded'!$C$9+(14-1)*7+6),'3. Puhkuste logi'!$D$5:$D$200,"&gt;="&amp;('1. Seaded'!$C$9+(14-1)*7)))</f>
        <v/>
      </c>
      <c r="P34" s="28">
        <f>IF($A34="","",COUNTIFS('3. Puhkuste logi'!$A$5:$A$200,$A34,'3. Puhkuste logi'!$F$5:$F$200,"Kinnitatud",'3. Puhkuste logi'!$C$5:$C$200,"&lt;="&amp;('1. Seaded'!$C$9+(15-1)*7+6),'3. Puhkuste logi'!$D$5:$D$200,"&gt;="&amp;('1. Seaded'!$C$9+(15-1)*7)))</f>
        <v/>
      </c>
      <c r="Q34" s="28">
        <f>IF($A34="","",COUNTIFS('3. Puhkuste logi'!$A$5:$A$200,$A34,'3. Puhkuste logi'!$F$5:$F$200,"Kinnitatud",'3. Puhkuste logi'!$C$5:$C$200,"&lt;="&amp;('1. Seaded'!$C$9+(16-1)*7+6),'3. Puhkuste logi'!$D$5:$D$200,"&gt;="&amp;('1. Seaded'!$C$9+(16-1)*7)))</f>
        <v/>
      </c>
      <c r="R34" s="28">
        <f>IF($A34="","",COUNTIFS('3. Puhkuste logi'!$A$5:$A$200,$A34,'3. Puhkuste logi'!$F$5:$F$200,"Kinnitatud",'3. Puhkuste logi'!$C$5:$C$200,"&lt;="&amp;('1. Seaded'!$C$9+(17-1)*7+6),'3. Puhkuste logi'!$D$5:$D$200,"&gt;="&amp;('1. Seaded'!$C$9+(17-1)*7)))</f>
        <v/>
      </c>
      <c r="S34" s="28">
        <f>IF($A34="","",COUNTIFS('3. Puhkuste logi'!$A$5:$A$200,$A34,'3. Puhkuste logi'!$F$5:$F$200,"Kinnitatud",'3. Puhkuste logi'!$C$5:$C$200,"&lt;="&amp;('1. Seaded'!$C$9+(18-1)*7+6),'3. Puhkuste logi'!$D$5:$D$200,"&gt;="&amp;('1. Seaded'!$C$9+(18-1)*7)))</f>
        <v/>
      </c>
      <c r="T34" s="28">
        <f>IF($A34="","",COUNTIFS('3. Puhkuste logi'!$A$5:$A$200,$A34,'3. Puhkuste logi'!$F$5:$F$200,"Kinnitatud",'3. Puhkuste logi'!$C$5:$C$200,"&lt;="&amp;('1. Seaded'!$C$9+(19-1)*7+6),'3. Puhkuste logi'!$D$5:$D$200,"&gt;="&amp;('1. Seaded'!$C$9+(19-1)*7)))</f>
        <v/>
      </c>
      <c r="U34" s="28">
        <f>IF($A34="","",COUNTIFS('3. Puhkuste logi'!$A$5:$A$200,$A34,'3. Puhkuste logi'!$F$5:$F$200,"Kinnitatud",'3. Puhkuste logi'!$C$5:$C$200,"&lt;="&amp;('1. Seaded'!$C$9+(20-1)*7+6),'3. Puhkuste logi'!$D$5:$D$200,"&gt;="&amp;('1. Seaded'!$C$9+(20-1)*7)))</f>
        <v/>
      </c>
      <c r="V34" s="28">
        <f>IF($A34="","",COUNTIFS('3. Puhkuste logi'!$A$5:$A$200,$A34,'3. Puhkuste logi'!$F$5:$F$200,"Kinnitatud",'3. Puhkuste logi'!$C$5:$C$200,"&lt;="&amp;('1. Seaded'!$C$9+(21-1)*7+6),'3. Puhkuste logi'!$D$5:$D$200,"&gt;="&amp;('1. Seaded'!$C$9+(21-1)*7)))</f>
        <v/>
      </c>
      <c r="W34" s="28">
        <f>IF($A34="","",COUNTIFS('3. Puhkuste logi'!$A$5:$A$200,$A34,'3. Puhkuste logi'!$F$5:$F$200,"Kinnitatud",'3. Puhkuste logi'!$C$5:$C$200,"&lt;="&amp;('1. Seaded'!$C$9+(22-1)*7+6),'3. Puhkuste logi'!$D$5:$D$200,"&gt;="&amp;('1. Seaded'!$C$9+(22-1)*7)))</f>
        <v/>
      </c>
      <c r="X34" s="28">
        <f>IF($A34="","",COUNTIFS('3. Puhkuste logi'!$A$5:$A$200,$A34,'3. Puhkuste logi'!$F$5:$F$200,"Kinnitatud",'3. Puhkuste logi'!$C$5:$C$200,"&lt;="&amp;('1. Seaded'!$C$9+(23-1)*7+6),'3. Puhkuste logi'!$D$5:$D$200,"&gt;="&amp;('1. Seaded'!$C$9+(23-1)*7)))</f>
        <v/>
      </c>
      <c r="Y34" s="28">
        <f>IF($A34="","",COUNTIFS('3. Puhkuste logi'!$A$5:$A$200,$A34,'3. Puhkuste logi'!$F$5:$F$200,"Kinnitatud",'3. Puhkuste logi'!$C$5:$C$200,"&lt;="&amp;('1. Seaded'!$C$9+(24-1)*7+6),'3. Puhkuste logi'!$D$5:$D$200,"&gt;="&amp;('1. Seaded'!$C$9+(24-1)*7)))</f>
        <v/>
      </c>
      <c r="Z34" s="28">
        <f>IF($A34="","",COUNTIFS('3. Puhkuste logi'!$A$5:$A$200,$A34,'3. Puhkuste logi'!$F$5:$F$200,"Kinnitatud",'3. Puhkuste logi'!$C$5:$C$200,"&lt;="&amp;('1. Seaded'!$C$9+(25-1)*7+6),'3. Puhkuste logi'!$D$5:$D$200,"&gt;="&amp;('1. Seaded'!$C$9+(25-1)*7)))</f>
        <v/>
      </c>
      <c r="AA34" s="28">
        <f>IF($A34="","",COUNTIFS('3. Puhkuste logi'!$A$5:$A$200,$A34,'3. Puhkuste logi'!$F$5:$F$200,"Kinnitatud",'3. Puhkuste logi'!$C$5:$C$200,"&lt;="&amp;('1. Seaded'!$C$9+(26-1)*7+6),'3. Puhkuste logi'!$D$5:$D$200,"&gt;="&amp;('1. Seaded'!$C$9+(26-1)*7)))</f>
        <v/>
      </c>
      <c r="AB34" s="28">
        <f>IF($A34="","",COUNTIFS('3. Puhkuste logi'!$A$5:$A$200,$A34,'3. Puhkuste logi'!$F$5:$F$200,"Kinnitatud",'3. Puhkuste logi'!$C$5:$C$200,"&lt;="&amp;('1. Seaded'!$C$9+(27-1)*7+6),'3. Puhkuste logi'!$D$5:$D$200,"&gt;="&amp;('1. Seaded'!$C$9+(27-1)*7)))</f>
        <v/>
      </c>
      <c r="AC34" s="28">
        <f>IF($A34="","",COUNTIFS('3. Puhkuste logi'!$A$5:$A$200,$A34,'3. Puhkuste logi'!$F$5:$F$200,"Kinnitatud",'3. Puhkuste logi'!$C$5:$C$200,"&lt;="&amp;('1. Seaded'!$C$9+(28-1)*7+6),'3. Puhkuste logi'!$D$5:$D$200,"&gt;="&amp;('1. Seaded'!$C$9+(28-1)*7)))</f>
        <v/>
      </c>
      <c r="AD34" s="28">
        <f>IF($A34="","",COUNTIFS('3. Puhkuste logi'!$A$5:$A$200,$A34,'3. Puhkuste logi'!$F$5:$F$200,"Kinnitatud",'3. Puhkuste logi'!$C$5:$C$200,"&lt;="&amp;('1. Seaded'!$C$9+(29-1)*7+6),'3. Puhkuste logi'!$D$5:$D$200,"&gt;="&amp;('1. Seaded'!$C$9+(29-1)*7)))</f>
        <v/>
      </c>
      <c r="AE34" s="28">
        <f>IF($A34="","",COUNTIFS('3. Puhkuste logi'!$A$5:$A$200,$A34,'3. Puhkuste logi'!$F$5:$F$200,"Kinnitatud",'3. Puhkuste logi'!$C$5:$C$200,"&lt;="&amp;('1. Seaded'!$C$9+(30-1)*7+6),'3. Puhkuste logi'!$D$5:$D$200,"&gt;="&amp;('1. Seaded'!$C$9+(30-1)*7)))</f>
        <v/>
      </c>
      <c r="AF34" s="28">
        <f>IF($A34="","",COUNTIFS('3. Puhkuste logi'!$A$5:$A$200,$A34,'3. Puhkuste logi'!$F$5:$F$200,"Kinnitatud",'3. Puhkuste logi'!$C$5:$C$200,"&lt;="&amp;('1. Seaded'!$C$9+(31-1)*7+6),'3. Puhkuste logi'!$D$5:$D$200,"&gt;="&amp;('1. Seaded'!$C$9+(31-1)*7)))</f>
        <v/>
      </c>
      <c r="AG34" s="28">
        <f>IF($A34="","",COUNTIFS('3. Puhkuste logi'!$A$5:$A$200,$A34,'3. Puhkuste logi'!$F$5:$F$200,"Kinnitatud",'3. Puhkuste logi'!$C$5:$C$200,"&lt;="&amp;('1. Seaded'!$C$9+(32-1)*7+6),'3. Puhkuste logi'!$D$5:$D$200,"&gt;="&amp;('1. Seaded'!$C$9+(32-1)*7)))</f>
        <v/>
      </c>
      <c r="AH34" s="28">
        <f>IF($A34="","",COUNTIFS('3. Puhkuste logi'!$A$5:$A$200,$A34,'3. Puhkuste logi'!$F$5:$F$200,"Kinnitatud",'3. Puhkuste logi'!$C$5:$C$200,"&lt;="&amp;('1. Seaded'!$C$9+(33-1)*7+6),'3. Puhkuste logi'!$D$5:$D$200,"&gt;="&amp;('1. Seaded'!$C$9+(33-1)*7)))</f>
        <v/>
      </c>
      <c r="AI34" s="28">
        <f>IF($A34="","",COUNTIFS('3. Puhkuste logi'!$A$5:$A$200,$A34,'3. Puhkuste logi'!$F$5:$F$200,"Kinnitatud",'3. Puhkuste logi'!$C$5:$C$200,"&lt;="&amp;('1. Seaded'!$C$9+(34-1)*7+6),'3. Puhkuste logi'!$D$5:$D$200,"&gt;="&amp;('1. Seaded'!$C$9+(34-1)*7)))</f>
        <v/>
      </c>
      <c r="AJ34" s="28">
        <f>IF($A34="","",COUNTIFS('3. Puhkuste logi'!$A$5:$A$200,$A34,'3. Puhkuste logi'!$F$5:$F$200,"Kinnitatud",'3. Puhkuste logi'!$C$5:$C$200,"&lt;="&amp;('1. Seaded'!$C$9+(35-1)*7+6),'3. Puhkuste logi'!$D$5:$D$200,"&gt;="&amp;('1. Seaded'!$C$9+(35-1)*7)))</f>
        <v/>
      </c>
      <c r="AK34" s="28">
        <f>IF($A34="","",COUNTIFS('3. Puhkuste logi'!$A$5:$A$200,$A34,'3. Puhkuste logi'!$F$5:$F$200,"Kinnitatud",'3. Puhkuste logi'!$C$5:$C$200,"&lt;="&amp;('1. Seaded'!$C$9+(36-1)*7+6),'3. Puhkuste logi'!$D$5:$D$200,"&gt;="&amp;('1. Seaded'!$C$9+(36-1)*7)))</f>
        <v/>
      </c>
      <c r="AL34" s="28">
        <f>IF($A34="","",COUNTIFS('3. Puhkuste logi'!$A$5:$A$200,$A34,'3. Puhkuste logi'!$F$5:$F$200,"Kinnitatud",'3. Puhkuste logi'!$C$5:$C$200,"&lt;="&amp;('1. Seaded'!$C$9+(37-1)*7+6),'3. Puhkuste logi'!$D$5:$D$200,"&gt;="&amp;('1. Seaded'!$C$9+(37-1)*7)))</f>
        <v/>
      </c>
      <c r="AM34" s="28">
        <f>IF($A34="","",COUNTIFS('3. Puhkuste logi'!$A$5:$A$200,$A34,'3. Puhkuste logi'!$F$5:$F$200,"Kinnitatud",'3. Puhkuste logi'!$C$5:$C$200,"&lt;="&amp;('1. Seaded'!$C$9+(38-1)*7+6),'3. Puhkuste logi'!$D$5:$D$200,"&gt;="&amp;('1. Seaded'!$C$9+(38-1)*7)))</f>
        <v/>
      </c>
      <c r="AN34" s="28">
        <f>IF($A34="","",COUNTIFS('3. Puhkuste logi'!$A$5:$A$200,$A34,'3. Puhkuste logi'!$F$5:$F$200,"Kinnitatud",'3. Puhkuste logi'!$C$5:$C$200,"&lt;="&amp;('1. Seaded'!$C$9+(39-1)*7+6),'3. Puhkuste logi'!$D$5:$D$200,"&gt;="&amp;('1. Seaded'!$C$9+(39-1)*7)))</f>
        <v/>
      </c>
      <c r="AO34" s="28">
        <f>IF($A34="","",COUNTIFS('3. Puhkuste logi'!$A$5:$A$200,$A34,'3. Puhkuste logi'!$F$5:$F$200,"Kinnitatud",'3. Puhkuste logi'!$C$5:$C$200,"&lt;="&amp;('1. Seaded'!$C$9+(40-1)*7+6),'3. Puhkuste logi'!$D$5:$D$200,"&gt;="&amp;('1. Seaded'!$C$9+(40-1)*7)))</f>
        <v/>
      </c>
      <c r="AP34" s="28">
        <f>IF($A34="","",COUNTIFS('3. Puhkuste logi'!$A$5:$A$200,$A34,'3. Puhkuste logi'!$F$5:$F$200,"Kinnitatud",'3. Puhkuste logi'!$C$5:$C$200,"&lt;="&amp;('1. Seaded'!$C$9+(41-1)*7+6),'3. Puhkuste logi'!$D$5:$D$200,"&gt;="&amp;('1. Seaded'!$C$9+(41-1)*7)))</f>
        <v/>
      </c>
      <c r="AQ34" s="28">
        <f>IF($A34="","",COUNTIFS('3. Puhkuste logi'!$A$5:$A$200,$A34,'3. Puhkuste logi'!$F$5:$F$200,"Kinnitatud",'3. Puhkuste logi'!$C$5:$C$200,"&lt;="&amp;('1. Seaded'!$C$9+(42-1)*7+6),'3. Puhkuste logi'!$D$5:$D$200,"&gt;="&amp;('1. Seaded'!$C$9+(42-1)*7)))</f>
        <v/>
      </c>
      <c r="AR34" s="28">
        <f>IF($A34="","",COUNTIFS('3. Puhkuste logi'!$A$5:$A$200,$A34,'3. Puhkuste logi'!$F$5:$F$200,"Kinnitatud",'3. Puhkuste logi'!$C$5:$C$200,"&lt;="&amp;('1. Seaded'!$C$9+(43-1)*7+6),'3. Puhkuste logi'!$D$5:$D$200,"&gt;="&amp;('1. Seaded'!$C$9+(43-1)*7)))</f>
        <v/>
      </c>
      <c r="AS34" s="28">
        <f>IF($A34="","",COUNTIFS('3. Puhkuste logi'!$A$5:$A$200,$A34,'3. Puhkuste logi'!$F$5:$F$200,"Kinnitatud",'3. Puhkuste logi'!$C$5:$C$200,"&lt;="&amp;('1. Seaded'!$C$9+(44-1)*7+6),'3. Puhkuste logi'!$D$5:$D$200,"&gt;="&amp;('1. Seaded'!$C$9+(44-1)*7)))</f>
        <v/>
      </c>
      <c r="AT34" s="28">
        <f>IF($A34="","",COUNTIFS('3. Puhkuste logi'!$A$5:$A$200,$A34,'3. Puhkuste logi'!$F$5:$F$200,"Kinnitatud",'3. Puhkuste logi'!$C$5:$C$200,"&lt;="&amp;('1. Seaded'!$C$9+(45-1)*7+6),'3. Puhkuste logi'!$D$5:$D$200,"&gt;="&amp;('1. Seaded'!$C$9+(45-1)*7)))</f>
        <v/>
      </c>
      <c r="AU34" s="28">
        <f>IF($A34="","",COUNTIFS('3. Puhkuste logi'!$A$5:$A$200,$A34,'3. Puhkuste logi'!$F$5:$F$200,"Kinnitatud",'3. Puhkuste logi'!$C$5:$C$200,"&lt;="&amp;('1. Seaded'!$C$9+(46-1)*7+6),'3. Puhkuste logi'!$D$5:$D$200,"&gt;="&amp;('1. Seaded'!$C$9+(46-1)*7)))</f>
        <v/>
      </c>
      <c r="AV34" s="28">
        <f>IF($A34="","",COUNTIFS('3. Puhkuste logi'!$A$5:$A$200,$A34,'3. Puhkuste logi'!$F$5:$F$200,"Kinnitatud",'3. Puhkuste logi'!$C$5:$C$200,"&lt;="&amp;('1. Seaded'!$C$9+(47-1)*7+6),'3. Puhkuste logi'!$D$5:$D$200,"&gt;="&amp;('1. Seaded'!$C$9+(47-1)*7)))</f>
        <v/>
      </c>
      <c r="AW34" s="28">
        <f>IF($A34="","",COUNTIFS('3. Puhkuste logi'!$A$5:$A$200,$A34,'3. Puhkuste logi'!$F$5:$F$200,"Kinnitatud",'3. Puhkuste logi'!$C$5:$C$200,"&lt;="&amp;('1. Seaded'!$C$9+(48-1)*7+6),'3. Puhkuste logi'!$D$5:$D$200,"&gt;="&amp;('1. Seaded'!$C$9+(48-1)*7)))</f>
        <v/>
      </c>
      <c r="AX34" s="28">
        <f>IF($A34="","",COUNTIFS('3. Puhkuste logi'!$A$5:$A$200,$A34,'3. Puhkuste logi'!$F$5:$F$200,"Kinnitatud",'3. Puhkuste logi'!$C$5:$C$200,"&lt;="&amp;('1. Seaded'!$C$9+(49-1)*7+6),'3. Puhkuste logi'!$D$5:$D$200,"&gt;="&amp;('1. Seaded'!$C$9+(49-1)*7)))</f>
        <v/>
      </c>
      <c r="AY34" s="28">
        <f>IF($A34="","",COUNTIFS('3. Puhkuste logi'!$A$5:$A$200,$A34,'3. Puhkuste logi'!$F$5:$F$200,"Kinnitatud",'3. Puhkuste logi'!$C$5:$C$200,"&lt;="&amp;('1. Seaded'!$C$9+(50-1)*7+6),'3. Puhkuste logi'!$D$5:$D$200,"&gt;="&amp;('1. Seaded'!$C$9+(50-1)*7)))</f>
        <v/>
      </c>
      <c r="AZ34" s="28">
        <f>IF($A34="","",COUNTIFS('3. Puhkuste logi'!$A$5:$A$200,$A34,'3. Puhkuste logi'!$F$5:$F$200,"Kinnitatud",'3. Puhkuste logi'!$C$5:$C$200,"&lt;="&amp;('1. Seaded'!$C$9+(51-1)*7+6),'3. Puhkuste logi'!$D$5:$D$200,"&gt;="&amp;('1. Seaded'!$C$9+(51-1)*7)))</f>
        <v/>
      </c>
      <c r="BA34" s="28">
        <f>IF($A34="","",COUNTIFS('3. Puhkuste logi'!$A$5:$A$200,$A34,'3. Puhkuste logi'!$F$5:$F$200,"Kinnitatud",'3. Puhkuste logi'!$C$5:$C$200,"&lt;="&amp;('1. Seaded'!$C$9+(52-1)*7+6),'3. Puhkuste logi'!$D$5:$D$200,"&gt;="&amp;('1. Seaded'!$C$9+(52-1)*7)))</f>
        <v/>
      </c>
    </row>
  </sheetData>
  <conditionalFormatting sqref="B5:BA34">
    <cfRule type="cellIs" priority="1" operator="greaterThan" dxfId="1">
      <formula>0</formula>
    </cfRule>
  </conditionalFormatting>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28"/>
  <sheetViews>
    <sheetView showGridLines="0" workbookViewId="0">
      <selection activeCell="A1" sqref="A1"/>
    </sheetView>
  </sheetViews>
  <sheetFormatPr baseColWidth="8" defaultRowHeight="15"/>
  <cols>
    <col width="16" customWidth="1" min="1" max="1"/>
    <col width="34" customWidth="1" min="2" max="2"/>
  </cols>
  <sheetData>
    <row r="1">
      <c r="A1" s="5" t="inlineStr">
        <is>
          <t>Riigipühad</t>
        </is>
      </c>
    </row>
    <row r="2">
      <c r="A2" s="6" t="inlineStr">
        <is>
          <t>Eesti tegelikud riigipühad aastateks 2026 ja 2027. Kanduvad ise puhkusepäevade arvestusse: puhkuse sisse jäävat riigipüha ei loeta puhkusepäevaks. Kontrollitud juuli 2026.</t>
        </is>
      </c>
    </row>
    <row r="4">
      <c r="A4" s="18" t="inlineStr">
        <is>
          <t>Kuupäev</t>
        </is>
      </c>
      <c r="B4" s="22" t="inlineStr">
        <is>
          <t>Nimi</t>
        </is>
      </c>
    </row>
    <row r="5">
      <c r="A5" s="29" t="n">
        <v>46023</v>
      </c>
      <c r="B5" s="19" t="inlineStr">
        <is>
          <t>uusaasta</t>
        </is>
      </c>
    </row>
    <row r="6">
      <c r="A6" s="29" t="n">
        <v>46077</v>
      </c>
      <c r="B6" s="19" t="inlineStr">
        <is>
          <t>iseseisvuspäev</t>
        </is>
      </c>
    </row>
    <row r="7">
      <c r="A7" s="29" t="n">
        <v>46115</v>
      </c>
      <c r="B7" s="19" t="inlineStr">
        <is>
          <t>suur reede</t>
        </is>
      </c>
    </row>
    <row r="8">
      <c r="A8" s="29" t="n">
        <v>46117</v>
      </c>
      <c r="B8" s="19" t="inlineStr">
        <is>
          <t>ülestõusmispühade 1. püha</t>
        </is>
      </c>
    </row>
    <row r="9">
      <c r="A9" s="29" t="n">
        <v>46143</v>
      </c>
      <c r="B9" s="19" t="inlineStr">
        <is>
          <t>kevadpüha</t>
        </is>
      </c>
    </row>
    <row r="10">
      <c r="A10" s="29" t="n">
        <v>46166</v>
      </c>
      <c r="B10" s="19" t="inlineStr">
        <is>
          <t>nelipühade 1. püha</t>
        </is>
      </c>
    </row>
    <row r="11">
      <c r="A11" s="29" t="n">
        <v>46196</v>
      </c>
      <c r="B11" s="19" t="inlineStr">
        <is>
          <t>võidupüha</t>
        </is>
      </c>
    </row>
    <row r="12">
      <c r="A12" s="29" t="n">
        <v>46197</v>
      </c>
      <c r="B12" s="19" t="inlineStr">
        <is>
          <t>jaanipäev</t>
        </is>
      </c>
    </row>
    <row r="13">
      <c r="A13" s="29" t="n">
        <v>46254</v>
      </c>
      <c r="B13" s="19" t="inlineStr">
        <is>
          <t>taasiseseisvumispäev</t>
        </is>
      </c>
    </row>
    <row r="14">
      <c r="A14" s="29" t="n">
        <v>46380</v>
      </c>
      <c r="B14" s="19" t="inlineStr">
        <is>
          <t>jõululaupäev</t>
        </is>
      </c>
    </row>
    <row r="15">
      <c r="A15" s="29" t="n">
        <v>46381</v>
      </c>
      <c r="B15" s="19" t="inlineStr">
        <is>
          <t>esimene jõulupüha</t>
        </is>
      </c>
    </row>
    <row r="16">
      <c r="A16" s="29" t="n">
        <v>46382</v>
      </c>
      <c r="B16" s="19" t="inlineStr">
        <is>
          <t>teine jõulupüha</t>
        </is>
      </c>
    </row>
    <row r="17">
      <c r="A17" s="29" t="n">
        <v>46388</v>
      </c>
      <c r="B17" s="19" t="inlineStr">
        <is>
          <t>uusaasta</t>
        </is>
      </c>
    </row>
    <row r="18">
      <c r="A18" s="29" t="n">
        <v>46442</v>
      </c>
      <c r="B18" s="19" t="inlineStr">
        <is>
          <t>iseseisvuspäev</t>
        </is>
      </c>
    </row>
    <row r="19">
      <c r="A19" s="29" t="n">
        <v>46472</v>
      </c>
      <c r="B19" s="19" t="inlineStr">
        <is>
          <t>suur reede</t>
        </is>
      </c>
    </row>
    <row r="20">
      <c r="A20" s="29" t="n">
        <v>46474</v>
      </c>
      <c r="B20" s="19" t="inlineStr">
        <is>
          <t>ülestõusmispühade 1. püha</t>
        </is>
      </c>
    </row>
    <row r="21">
      <c r="A21" s="29" t="n">
        <v>46508</v>
      </c>
      <c r="B21" s="19" t="inlineStr">
        <is>
          <t>kevadpüha</t>
        </is>
      </c>
    </row>
    <row r="22">
      <c r="A22" s="29" t="n">
        <v>46523</v>
      </c>
      <c r="B22" s="19" t="inlineStr">
        <is>
          <t>nelipühade 1. püha</t>
        </is>
      </c>
    </row>
    <row r="23">
      <c r="A23" s="29" t="n">
        <v>46561</v>
      </c>
      <c r="B23" s="19" t="inlineStr">
        <is>
          <t>võidupüha</t>
        </is>
      </c>
    </row>
    <row r="24">
      <c r="A24" s="29" t="n">
        <v>46562</v>
      </c>
      <c r="B24" s="19" t="inlineStr">
        <is>
          <t>jaanipäev</t>
        </is>
      </c>
    </row>
    <row r="25">
      <c r="A25" s="29" t="n">
        <v>46619</v>
      </c>
      <c r="B25" s="19" t="inlineStr">
        <is>
          <t>taasiseseisvumispäev</t>
        </is>
      </c>
    </row>
    <row r="26">
      <c r="A26" s="29" t="n">
        <v>46745</v>
      </c>
      <c r="B26" s="19" t="inlineStr">
        <is>
          <t>jõululaupäev</t>
        </is>
      </c>
    </row>
    <row r="27">
      <c r="A27" s="29" t="n">
        <v>46746</v>
      </c>
      <c r="B27" s="19" t="inlineStr">
        <is>
          <t>esimene jõulupüha</t>
        </is>
      </c>
    </row>
    <row r="28">
      <c r="A28" s="29" t="n">
        <v>46747</v>
      </c>
      <c r="B28" s="19" t="inlineStr">
        <is>
          <t>teine jõulupüha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2026-07-30T13:17:11Z</dcterms:created>
  <dcterms:modified xsi:type="dcterms:W3CDTF">2026-07-30T13:30:58Z</dcterms:modified>
</cp:coreProperties>
</file>